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ifa-my.sharepoint.com/personal/wspeckerman_naifa_org/Documents/CST-Chapter Reviews/Blueprint Leadership Training/"/>
    </mc:Choice>
  </mc:AlternateContent>
  <xr:revisionPtr revIDLastSave="0" documentId="8_{B9B945B5-223F-490D-967B-6265FFFC9BD5}" xr6:coauthVersionLast="47" xr6:coauthVersionMax="47" xr10:uidLastSave="{00000000-0000-0000-0000-000000000000}"/>
  <bookViews>
    <workbookView xWindow="-21960" yWindow="930" windowWidth="16770" windowHeight="14655" xr2:uid="{1FC47D0A-06A4-4778-AF2B-0169FE91868B}"/>
  </bookViews>
  <sheets>
    <sheet name="Summary" sheetId="4" r:id="rId1"/>
    <sheet name="Detail" sheetId="2" r:id="rId2"/>
    <sheet name="Projection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4" l="1"/>
  <c r="D25" i="4"/>
  <c r="E25" i="4"/>
  <c r="B25" i="4"/>
  <c r="C22" i="4"/>
  <c r="D22" i="4"/>
  <c r="B22" i="4"/>
  <c r="C19" i="4"/>
  <c r="D19" i="4"/>
  <c r="E19" i="4"/>
  <c r="B19" i="4"/>
  <c r="C18" i="4"/>
  <c r="D18" i="4"/>
  <c r="B18" i="4"/>
  <c r="C17" i="4"/>
  <c r="D17" i="4"/>
  <c r="E17" i="4"/>
  <c r="B17" i="4"/>
  <c r="C16" i="4"/>
  <c r="D16" i="4"/>
  <c r="E16" i="4"/>
  <c r="B16" i="4"/>
  <c r="C15" i="4"/>
  <c r="D15" i="4"/>
  <c r="E15" i="4"/>
  <c r="B15" i="4"/>
  <c r="C14" i="4"/>
  <c r="D14" i="4"/>
  <c r="E14" i="4"/>
  <c r="B14" i="4"/>
  <c r="C13" i="4"/>
  <c r="D13" i="4"/>
  <c r="E13" i="4"/>
  <c r="B13" i="4"/>
  <c r="C7" i="4"/>
  <c r="D7" i="4"/>
  <c r="E7" i="4"/>
  <c r="B7" i="4"/>
  <c r="C6" i="4"/>
  <c r="D6" i="4"/>
  <c r="E6" i="4"/>
  <c r="B6" i="4"/>
  <c r="C5" i="4"/>
  <c r="D5" i="4"/>
  <c r="E5" i="4"/>
  <c r="B5" i="4"/>
  <c r="C4" i="4"/>
  <c r="C10" i="4" s="1"/>
  <c r="D4" i="4"/>
  <c r="D10" i="4" s="1"/>
  <c r="E4" i="4"/>
  <c r="E10" i="4" s="1"/>
  <c r="B4" i="4"/>
  <c r="C120" i="2"/>
  <c r="D120" i="2"/>
  <c r="B120" i="2"/>
  <c r="B91" i="2"/>
  <c r="B89" i="2"/>
  <c r="C93" i="2"/>
  <c r="D100" i="2"/>
  <c r="D77" i="2"/>
  <c r="E77" i="2"/>
  <c r="D78" i="2"/>
  <c r="A102" i="2"/>
  <c r="B102" i="2"/>
  <c r="C102" i="2"/>
  <c r="E102" i="2"/>
  <c r="E18" i="4" s="1"/>
  <c r="E22" i="4" s="1"/>
  <c r="B114" i="2"/>
  <c r="C114" i="2"/>
  <c r="C106" i="2"/>
  <c r="D115" i="2"/>
  <c r="D106" i="2"/>
  <c r="D107" i="2"/>
  <c r="D108" i="2"/>
  <c r="D109" i="2"/>
  <c r="D110" i="2"/>
  <c r="D111" i="2"/>
  <c r="D112" i="2"/>
  <c r="D113" i="2"/>
  <c r="D114" i="2"/>
  <c r="D99" i="2"/>
  <c r="D98" i="2"/>
  <c r="D97" i="2"/>
  <c r="D96" i="2"/>
  <c r="B93" i="2"/>
  <c r="E93" i="2"/>
  <c r="D88" i="2"/>
  <c r="D89" i="2"/>
  <c r="D90" i="2"/>
  <c r="D91" i="2"/>
  <c r="D87" i="2"/>
  <c r="B84" i="2"/>
  <c r="C84" i="2"/>
  <c r="E84" i="2"/>
  <c r="D79" i="2"/>
  <c r="D80" i="2"/>
  <c r="D81" i="2"/>
  <c r="D82" i="2"/>
  <c r="D25" i="2"/>
  <c r="D26" i="2"/>
  <c r="B14" i="2"/>
  <c r="B22" i="2" s="1"/>
  <c r="E14" i="2"/>
  <c r="E53" i="2" s="1"/>
  <c r="E55" i="2" s="1"/>
  <c r="D9" i="2"/>
  <c r="D10" i="2"/>
  <c r="D11" i="2"/>
  <c r="B86" i="1"/>
  <c r="D86" i="1" s="1"/>
  <c r="B85" i="1"/>
  <c r="D85" i="1" s="1"/>
  <c r="C100" i="1"/>
  <c r="B100" i="1"/>
  <c r="D98" i="1"/>
  <c r="D97" i="1"/>
  <c r="D96" i="1"/>
  <c r="D100" i="1" s="1"/>
  <c r="D95" i="1"/>
  <c r="D94" i="1"/>
  <c r="C91" i="1"/>
  <c r="B91" i="1"/>
  <c r="D89" i="1"/>
  <c r="D88" i="1"/>
  <c r="D87" i="1"/>
  <c r="C82" i="1"/>
  <c r="D82" i="1"/>
  <c r="B82" i="1"/>
  <c r="D77" i="1"/>
  <c r="D78" i="1"/>
  <c r="D79" i="1"/>
  <c r="D80" i="1"/>
  <c r="D76" i="1"/>
  <c r="B52" i="1"/>
  <c r="B71" i="1"/>
  <c r="D50" i="1"/>
  <c r="D51" i="2" s="1"/>
  <c r="D58" i="1"/>
  <c r="D59" i="2" s="1"/>
  <c r="D25" i="1"/>
  <c r="D11" i="1"/>
  <c r="C9" i="1"/>
  <c r="C10" i="1"/>
  <c r="C12" i="1"/>
  <c r="C24" i="1"/>
  <c r="E6" i="2"/>
  <c r="E42" i="2"/>
  <c r="E29" i="2"/>
  <c r="E22" i="2"/>
  <c r="E72" i="2" s="1"/>
  <c r="E74" i="2" s="1"/>
  <c r="B117" i="2"/>
  <c r="B74" i="2"/>
  <c r="B55" i="2"/>
  <c r="B29" i="2"/>
  <c r="B10" i="4" l="1"/>
  <c r="D84" i="2"/>
  <c r="D93" i="2"/>
  <c r="D102" i="2"/>
  <c r="D91" i="1"/>
  <c r="E32" i="2"/>
  <c r="B6" i="2"/>
  <c r="B32" i="2" s="1"/>
  <c r="D46" i="1"/>
  <c r="D24" i="4" l="1"/>
  <c r="D27" i="4" s="1"/>
  <c r="E24" i="4"/>
  <c r="E27" i="4" s="1"/>
  <c r="C24" i="4"/>
  <c r="C27" i="4" s="1"/>
  <c r="B24" i="4"/>
  <c r="B27" i="4" s="1"/>
  <c r="C6" i="2"/>
  <c r="C107" i="1"/>
  <c r="D107" i="1" s="1"/>
  <c r="C108" i="1"/>
  <c r="D108" i="1" s="1"/>
  <c r="C109" i="1"/>
  <c r="D109" i="1" s="1"/>
  <c r="C110" i="1"/>
  <c r="D110" i="1" s="1"/>
  <c r="C106" i="1"/>
  <c r="D106" i="1" s="1"/>
  <c r="C26" i="1"/>
  <c r="D26" i="1" s="1"/>
  <c r="D27" i="2" s="1"/>
  <c r="D113" i="1"/>
  <c r="D112" i="1"/>
  <c r="D111" i="1"/>
  <c r="D105" i="1"/>
  <c r="D104" i="1"/>
  <c r="E117" i="2"/>
  <c r="D71" i="1"/>
  <c r="D72" i="2" s="1"/>
  <c r="D70" i="1"/>
  <c r="D71" i="2" s="1"/>
  <c r="D69" i="1"/>
  <c r="D70" i="2" s="1"/>
  <c r="D68" i="1"/>
  <c r="D69" i="2" s="1"/>
  <c r="D67" i="1"/>
  <c r="D68" i="2" s="1"/>
  <c r="D66" i="1"/>
  <c r="D67" i="2" s="1"/>
  <c r="D65" i="1"/>
  <c r="D66" i="2" s="1"/>
  <c r="D64" i="1"/>
  <c r="D65" i="2" s="1"/>
  <c r="D63" i="1"/>
  <c r="D64" i="2" s="1"/>
  <c r="D62" i="1"/>
  <c r="D63" i="2" s="1"/>
  <c r="D61" i="1"/>
  <c r="D62" i="2" s="1"/>
  <c r="D60" i="1"/>
  <c r="D61" i="2" s="1"/>
  <c r="D59" i="1"/>
  <c r="D60" i="2" s="1"/>
  <c r="D57" i="1"/>
  <c r="D58" i="2" s="1"/>
  <c r="D52" i="1"/>
  <c r="D53" i="2" s="1"/>
  <c r="D51" i="1"/>
  <c r="D52" i="2" s="1"/>
  <c r="D49" i="1"/>
  <c r="D50" i="2" s="1"/>
  <c r="D48" i="1"/>
  <c r="D49" i="2" s="1"/>
  <c r="D47" i="1"/>
  <c r="D48" i="2" s="1"/>
  <c r="D45" i="1"/>
  <c r="D46" i="2" s="1"/>
  <c r="D44" i="1"/>
  <c r="D45" i="2" s="1"/>
  <c r="D39" i="1"/>
  <c r="D40" i="2" s="1"/>
  <c r="D38" i="1"/>
  <c r="D37" i="1"/>
  <c r="B38" i="2" s="1"/>
  <c r="D36" i="1"/>
  <c r="D37" i="2" s="1"/>
  <c r="D35" i="1"/>
  <c r="D36" i="2" s="1"/>
  <c r="D24" i="1"/>
  <c r="D19" i="1"/>
  <c r="D19" i="2" s="1"/>
  <c r="D18" i="1"/>
  <c r="D18" i="2" s="1"/>
  <c r="D17" i="1"/>
  <c r="D17" i="2" s="1"/>
  <c r="D12" i="1"/>
  <c r="D12" i="2" s="1"/>
  <c r="D14" i="2" s="1"/>
  <c r="D10" i="1"/>
  <c r="D9" i="1"/>
  <c r="C4" i="1"/>
  <c r="D4" i="1" s="1"/>
  <c r="D4" i="2" s="1"/>
  <c r="D6" i="2" s="1"/>
  <c r="B6" i="1"/>
  <c r="C117" i="2"/>
  <c r="C74" i="2"/>
  <c r="C55" i="2"/>
  <c r="C42" i="2"/>
  <c r="C29" i="2"/>
  <c r="C22" i="2"/>
  <c r="C14" i="2"/>
  <c r="B115" i="1"/>
  <c r="B118" i="1" s="1"/>
  <c r="C73" i="1"/>
  <c r="B73" i="1"/>
  <c r="C54" i="1"/>
  <c r="B54" i="1"/>
  <c r="C41" i="1"/>
  <c r="B41" i="1"/>
  <c r="B28" i="1"/>
  <c r="C21" i="1"/>
  <c r="B21" i="1"/>
  <c r="C14" i="1"/>
  <c r="B14" i="1"/>
  <c r="E120" i="2" l="1"/>
  <c r="E122" i="2" s="1"/>
  <c r="E125" i="2" s="1"/>
  <c r="C28" i="1"/>
  <c r="D28" i="1" s="1"/>
  <c r="C6" i="1"/>
  <c r="D6" i="1" s="1"/>
  <c r="D73" i="1"/>
  <c r="D21" i="1"/>
  <c r="D39" i="2"/>
  <c r="B39" i="2"/>
  <c r="B42" i="2" s="1"/>
  <c r="B122" i="2" s="1"/>
  <c r="B125" i="2" s="1"/>
  <c r="D14" i="1"/>
  <c r="D38" i="2"/>
  <c r="D54" i="1"/>
  <c r="D29" i="2"/>
  <c r="C32" i="2"/>
  <c r="D74" i="2"/>
  <c r="D41" i="1"/>
  <c r="D55" i="2"/>
  <c r="D22" i="2"/>
  <c r="B31" i="1"/>
  <c r="C31" i="1" l="1"/>
  <c r="D31" i="1" s="1"/>
  <c r="D103" i="1" s="1"/>
  <c r="D105" i="2" s="1"/>
  <c r="D117" i="2" s="1"/>
  <c r="D42" i="2"/>
  <c r="D32" i="2"/>
  <c r="C122" i="2"/>
  <c r="C125" i="2" s="1"/>
  <c r="B120" i="1"/>
  <c r="D122" i="2" l="1"/>
  <c r="D125" i="2" s="1"/>
  <c r="C115" i="1"/>
  <c r="B123" i="1"/>
  <c r="D115" i="1" l="1"/>
  <c r="D118" i="1" s="1"/>
  <c r="C118" i="1"/>
  <c r="C120" i="1" s="1"/>
  <c r="D120" i="1" s="1"/>
  <c r="C123" i="1" l="1"/>
  <c r="D123" i="1" s="1"/>
</calcChain>
</file>

<file path=xl/sharedStrings.xml><?xml version="1.0" encoding="utf-8"?>
<sst xmlns="http://schemas.openxmlformats.org/spreadsheetml/2006/main" count="305" uniqueCount="107">
  <si>
    <t>Revenues</t>
  </si>
  <si>
    <t>Membership</t>
  </si>
  <si>
    <t>Dues-State</t>
  </si>
  <si>
    <t>Total</t>
  </si>
  <si>
    <t/>
  </si>
  <si>
    <t>Sponsorships</t>
  </si>
  <si>
    <t>Royalties</t>
  </si>
  <si>
    <t>Advertising-Convention</t>
  </si>
  <si>
    <t>Sponsorships-Convention</t>
  </si>
  <si>
    <t>Registration Fees-Convention</t>
  </si>
  <si>
    <t>Publications/Product Sales</t>
  </si>
  <si>
    <t>Other</t>
  </si>
  <si>
    <t>Interest/Dividends</t>
  </si>
  <si>
    <t>Total Revenues</t>
  </si>
  <si>
    <t>Expenditures</t>
  </si>
  <si>
    <t>Advertising</t>
  </si>
  <si>
    <t>Postage/Shipping</t>
  </si>
  <si>
    <t>Printing/Copying</t>
  </si>
  <si>
    <t>General Office Supplies</t>
  </si>
  <si>
    <t>Plaques, Trophies &amp; Gifts</t>
  </si>
  <si>
    <t>Travel-Staff</t>
  </si>
  <si>
    <t>Food &amp; Beverage</t>
  </si>
  <si>
    <t>Incentives</t>
  </si>
  <si>
    <t>Facility Rental</t>
  </si>
  <si>
    <t>Merchant Credit Card Fees</t>
  </si>
  <si>
    <t>Speaker Fees</t>
  </si>
  <si>
    <t>Graphic Design</t>
  </si>
  <si>
    <t>Signs/Banners</t>
  </si>
  <si>
    <t>Travel-Speakers</t>
  </si>
  <si>
    <t>Equipment</t>
  </si>
  <si>
    <t>Administration</t>
  </si>
  <si>
    <t>Management Fees</t>
  </si>
  <si>
    <t>Accountant/CPA Fees</t>
  </si>
  <si>
    <t>Website Support</t>
  </si>
  <si>
    <t>Gifts-Flowers</t>
  </si>
  <si>
    <t>Telephone</t>
  </si>
  <si>
    <t>Insurance</t>
  </si>
  <si>
    <t>Business License Fees</t>
  </si>
  <si>
    <t>Total Expenditures</t>
  </si>
  <si>
    <t>Net Operating Surplus/Shortfall</t>
  </si>
  <si>
    <t>Gain/Loss on Investments</t>
  </si>
  <si>
    <t>Net Surplus/Shortfall</t>
  </si>
  <si>
    <t>YTD</t>
  </si>
  <si>
    <t>Projection</t>
  </si>
  <si>
    <t>Budget</t>
  </si>
  <si>
    <t>Projections</t>
  </si>
  <si>
    <t>Actual</t>
  </si>
  <si>
    <t>Notes</t>
  </si>
  <si>
    <t>agency presentations</t>
  </si>
  <si>
    <t>PAC Admin</t>
  </si>
  <si>
    <t>Program/Annual Conference</t>
  </si>
  <si>
    <t>Registration Fees</t>
  </si>
  <si>
    <t>Programs</t>
  </si>
  <si>
    <t>Affiliate Program Registrations</t>
  </si>
  <si>
    <t>CE Program Registrations</t>
  </si>
  <si>
    <t>Program Sponsorships</t>
  </si>
  <si>
    <t>Marketing</t>
  </si>
  <si>
    <t>Retention</t>
  </si>
  <si>
    <t>Travel-Volunteers</t>
  </si>
  <si>
    <t>Annual Convention</t>
  </si>
  <si>
    <t>Marketing-Printing</t>
  </si>
  <si>
    <t>Marketing-Postage</t>
  </si>
  <si>
    <t>Admin-Printing</t>
  </si>
  <si>
    <t>Admin-Postage/shipping</t>
  </si>
  <si>
    <t>Business Fees</t>
  </si>
  <si>
    <t>Lobbying/Government Affairs</t>
  </si>
  <si>
    <t>Professional Fees-Lobbying</t>
  </si>
  <si>
    <t>Professional Fees-Gov't Affairs</t>
  </si>
  <si>
    <t>Day on the Hill Expenses</t>
  </si>
  <si>
    <t>Day on the Hill Registrations</t>
  </si>
  <si>
    <t>Tavel-Volunteers</t>
  </si>
  <si>
    <t>Affiliate Program Expenses</t>
  </si>
  <si>
    <t>CE Program Expenses</t>
  </si>
  <si>
    <t>Affiliate Speaker Fees</t>
  </si>
  <si>
    <t>CE Speaker Fees</t>
  </si>
  <si>
    <t>Newsletter Expenses</t>
  </si>
  <si>
    <t>CE Program Marketing</t>
  </si>
  <si>
    <t>Marketing Printing</t>
  </si>
  <si>
    <t>Marketing Postage</t>
  </si>
  <si>
    <t>CE Filing Fees</t>
  </si>
  <si>
    <t>Board/Governance</t>
  </si>
  <si>
    <t>Donations/Grants/Scholarships</t>
  </si>
  <si>
    <t>NAIFA-Chapter Budget</t>
  </si>
  <si>
    <t>Annual conference conversions</t>
  </si>
  <si>
    <t>Linked In Ads</t>
  </si>
  <si>
    <t>New Member kits</t>
  </si>
  <si>
    <t>Distinguished Service &amp; 4 under 40</t>
  </si>
  <si>
    <t>Programs/Member Svcs</t>
  </si>
  <si>
    <t>National IFAPAC Admin Fee</t>
  </si>
  <si>
    <t>3% of revenue</t>
  </si>
  <si>
    <t>Transportion</t>
  </si>
  <si>
    <t>NAIFA Live CE</t>
  </si>
  <si>
    <t>NLC/Cong Conf</t>
  </si>
  <si>
    <t>1st time attendees Cong Conf</t>
  </si>
  <si>
    <t>Legislative Day Registrations</t>
  </si>
  <si>
    <t>Bd Meetings</t>
  </si>
  <si>
    <t>NLC/Board Mtgs</t>
  </si>
  <si>
    <t>No staff to Cong. Conf</t>
  </si>
  <si>
    <t>Legislative Day Expenses</t>
  </si>
  <si>
    <t>11/member in 2025</t>
  </si>
  <si>
    <t>Current</t>
  </si>
  <si>
    <t>Year End</t>
  </si>
  <si>
    <t>Rest of Yr</t>
  </si>
  <si>
    <t>Next Year</t>
  </si>
  <si>
    <t>Curr Yr</t>
  </si>
  <si>
    <t>Previous Yr</t>
  </si>
  <si>
    <t>Same as curr year?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</si>
</sst>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* #,##0.00;\(&quot;$&quot;* #,##0.00\)"/>
    <numFmt numFmtId="165" formatCode="#,##0.00;\(#,##0.0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6"/>
      <color rgb="FF000000"/>
      <name val="Arial"/>
      <family val="2"/>
    </font>
    <font>
      <sz val="9"/>
      <color indexed="8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left"/>
    </xf>
    <xf numFmtId="0" fontId="3" fillId="0" borderId="0" xfId="0" applyFont="1"/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horizontal="right" wrapText="1"/>
    </xf>
    <xf numFmtId="164" fontId="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49" fontId="0" fillId="0" borderId="0" xfId="0" applyNumberFormat="1" applyAlignment="1">
      <alignment horizontal="left"/>
    </xf>
    <xf numFmtId="165" fontId="0" fillId="0" borderId="1" xfId="0" applyNumberFormat="1" applyBorder="1" applyAlignment="1">
      <alignment horizontal="right"/>
    </xf>
    <xf numFmtId="0" fontId="4" fillId="0" borderId="0" xfId="0" applyFont="1"/>
    <xf numFmtId="49" fontId="4" fillId="0" borderId="0" xfId="0" applyNumberFormat="1" applyFont="1" applyAlignment="1">
      <alignment horizontal="left"/>
    </xf>
    <xf numFmtId="165" fontId="4" fillId="0" borderId="0" xfId="0" applyNumberFormat="1" applyFont="1" applyAlignment="1">
      <alignment horizontal="right"/>
    </xf>
    <xf numFmtId="0" fontId="5" fillId="0" borderId="0" xfId="0" applyFont="1"/>
    <xf numFmtId="49" fontId="5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right"/>
    </xf>
    <xf numFmtId="49" fontId="0" fillId="0" borderId="2" xfId="0" applyNumberFormat="1" applyBorder="1" applyAlignment="1">
      <alignment horizontal="left"/>
    </xf>
    <xf numFmtId="165" fontId="0" fillId="0" borderId="3" xfId="0" applyNumberFormat="1" applyBorder="1" applyAlignment="1">
      <alignment horizontal="right"/>
    </xf>
    <xf numFmtId="44" fontId="4" fillId="0" borderId="0" xfId="1" applyFont="1"/>
    <xf numFmtId="44" fontId="4" fillId="0" borderId="0" xfId="0" applyNumberFormat="1" applyFont="1"/>
    <xf numFmtId="165" fontId="0" fillId="0" borderId="0" xfId="0" applyNumberFormat="1" applyAlignment="1">
      <alignment horizontal="right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wrapText="1"/>
    </xf>
    <xf numFmtId="49" fontId="8" fillId="0" borderId="0" xfId="0" applyNumberFormat="1" applyFont="1" applyAlignment="1">
      <alignment horizontal="left"/>
    </xf>
    <xf numFmtId="164" fontId="2" fillId="0" borderId="4" xfId="0" applyNumberFormat="1" applyFont="1" applyBorder="1" applyAlignment="1">
      <alignment horizontal="right"/>
    </xf>
    <xf numFmtId="165" fontId="2" fillId="0" borderId="4" xfId="0" applyNumberFormat="1" applyFont="1" applyBorder="1" applyAlignment="1">
      <alignment horizontal="right"/>
    </xf>
    <xf numFmtId="49" fontId="6" fillId="0" borderId="0" xfId="0" applyNumberFormat="1" applyFont="1" applyAlignment="1">
      <alignment horizontal="left" wrapText="1"/>
    </xf>
    <xf numFmtId="44" fontId="2" fillId="0" borderId="0" xfId="1" applyFont="1" applyAlignment="1">
      <alignment horizontal="right"/>
    </xf>
    <xf numFmtId="44" fontId="5" fillId="0" borderId="0" xfId="1" applyFont="1"/>
    <xf numFmtId="44" fontId="0" fillId="0" borderId="1" xfId="1" applyFont="1" applyBorder="1" applyAlignment="1">
      <alignment horizontal="right"/>
    </xf>
    <xf numFmtId="44" fontId="4" fillId="0" borderId="0" xfId="1" applyFont="1" applyAlignment="1">
      <alignment horizontal="right"/>
    </xf>
    <xf numFmtId="0" fontId="7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49" fontId="2" fillId="0" borderId="0" xfId="0" applyNumberFormat="1" applyFont="1" applyAlignment="1">
      <alignment horizontal="left" vertical="center"/>
    </xf>
    <xf numFmtId="165" fontId="2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6EB9A-FC29-40A6-BD33-921D98525576}">
  <dimension ref="A1:K28"/>
  <sheetViews>
    <sheetView tabSelected="1" workbookViewId="0">
      <pane ySplit="3" topLeftCell="A4" activePane="bottomLeft" state="frozenSplit"/>
      <selection sqref="A1:XFD1"/>
      <selection pane="bottomLeft" activeCell="D5" sqref="D5"/>
    </sheetView>
  </sheetViews>
  <sheetFormatPr defaultRowHeight="12" x14ac:dyDescent="0.2"/>
  <cols>
    <col min="1" max="1" width="25.7109375" style="1" customWidth="1"/>
    <col min="2" max="4" width="12.7109375" style="1" customWidth="1"/>
    <col min="5" max="5" width="13.140625" style="1" customWidth="1"/>
    <col min="6" max="6" width="18.28515625" style="1" customWidth="1"/>
    <col min="7" max="8" width="9.140625" style="1"/>
    <col min="9" max="10" width="9.85546875" style="1" bestFit="1" customWidth="1"/>
    <col min="11" max="11" width="10" style="1" bestFit="1" customWidth="1"/>
    <col min="12" max="16384" width="9.140625" style="1"/>
  </cols>
  <sheetData>
    <row r="1" spans="1:11" ht="20.25" x14ac:dyDescent="0.3">
      <c r="A1" s="2"/>
      <c r="B1" s="33" t="s">
        <v>82</v>
      </c>
      <c r="C1" s="33"/>
      <c r="D1" s="33"/>
      <c r="E1" s="33"/>
      <c r="H1" s="2"/>
    </row>
    <row r="2" spans="1:11" s="3" customFormat="1" ht="12.75" x14ac:dyDescent="0.2">
      <c r="B2" s="22" t="s">
        <v>105</v>
      </c>
      <c r="C2" s="23" t="s">
        <v>104</v>
      </c>
      <c r="D2" s="23" t="s">
        <v>104</v>
      </c>
      <c r="E2" s="22" t="s">
        <v>103</v>
      </c>
      <c r="H2" s="4"/>
      <c r="I2" s="4"/>
    </row>
    <row r="3" spans="1:11" s="3" customFormat="1" ht="12.75" x14ac:dyDescent="0.2">
      <c r="A3" s="4" t="s">
        <v>0</v>
      </c>
      <c r="B3" s="24" t="s">
        <v>46</v>
      </c>
      <c r="C3" s="24" t="s">
        <v>44</v>
      </c>
      <c r="D3" s="24" t="s">
        <v>45</v>
      </c>
      <c r="E3" s="22" t="s">
        <v>44</v>
      </c>
      <c r="F3" s="3" t="s">
        <v>47</v>
      </c>
      <c r="H3" s="5"/>
      <c r="I3" s="5"/>
      <c r="J3" s="6"/>
      <c r="K3" s="6"/>
    </row>
    <row r="4" spans="1:11" x14ac:dyDescent="0.2">
      <c r="A4" s="2" t="s">
        <v>2</v>
      </c>
      <c r="B4" s="29">
        <f>Detail!B4</f>
        <v>39364.480000000003</v>
      </c>
      <c r="C4" s="29">
        <f>Detail!C4</f>
        <v>38538</v>
      </c>
      <c r="D4" s="29">
        <f>Detail!D4</f>
        <v>40000</v>
      </c>
      <c r="E4" s="29">
        <f>Detail!E4</f>
        <v>40000</v>
      </c>
      <c r="H4" s="2"/>
      <c r="I4" s="2"/>
      <c r="J4" s="7"/>
      <c r="K4" s="7"/>
    </row>
    <row r="5" spans="1:11" customFormat="1" ht="15" x14ac:dyDescent="0.25">
      <c r="A5" s="28" t="s">
        <v>87</v>
      </c>
      <c r="B5" s="29">
        <f>Detail!B14</f>
        <v>5210</v>
      </c>
      <c r="C5" s="29">
        <f>Detail!C14</f>
        <v>12100</v>
      </c>
      <c r="D5" s="29">
        <f>Detail!D14</f>
        <v>5700</v>
      </c>
      <c r="E5" s="29">
        <f>Detail!E14</f>
        <v>10500</v>
      </c>
      <c r="H5" s="9"/>
      <c r="I5" s="9"/>
      <c r="J5" s="21"/>
      <c r="K5" s="21"/>
    </row>
    <row r="6" spans="1:11" s="11" customFormat="1" ht="12.75" x14ac:dyDescent="0.2">
      <c r="A6" s="28" t="s">
        <v>50</v>
      </c>
      <c r="B6" s="29">
        <f>Detail!B22</f>
        <v>30395</v>
      </c>
      <c r="C6" s="29">
        <f>Detail!C22</f>
        <v>30100</v>
      </c>
      <c r="D6" s="29">
        <f>Detail!D22</f>
        <v>29250</v>
      </c>
      <c r="E6" s="29">
        <f>Detail!E22</f>
        <v>31000</v>
      </c>
      <c r="H6" s="12"/>
      <c r="I6" s="12"/>
      <c r="J6" s="13"/>
      <c r="K6" s="13"/>
    </row>
    <row r="7" spans="1:11" s="14" customFormat="1" ht="12.75" x14ac:dyDescent="0.2">
      <c r="A7" s="28" t="s">
        <v>11</v>
      </c>
      <c r="B7" s="29">
        <f>Detail!B29</f>
        <v>1640</v>
      </c>
      <c r="C7" s="29">
        <f>Detail!C29</f>
        <v>1750</v>
      </c>
      <c r="D7" s="29">
        <f>Detail!D29</f>
        <v>740</v>
      </c>
      <c r="E7" s="29">
        <f>Detail!E29</f>
        <v>950</v>
      </c>
      <c r="H7" s="15"/>
      <c r="I7" s="15"/>
    </row>
    <row r="8" spans="1:11" s="14" customFormat="1" ht="15" x14ac:dyDescent="0.25">
      <c r="A8" s="15" t="s">
        <v>4</v>
      </c>
      <c r="B8" s="30"/>
      <c r="C8" s="30"/>
      <c r="D8" s="30"/>
      <c r="E8" s="30"/>
      <c r="H8" s="9"/>
      <c r="I8" s="12"/>
      <c r="J8" s="13"/>
      <c r="K8" s="13"/>
    </row>
    <row r="9" spans="1:11" customFormat="1" ht="15" x14ac:dyDescent="0.25">
      <c r="A9" s="9"/>
      <c r="B9" s="31"/>
      <c r="C9" s="31"/>
      <c r="D9" s="31"/>
      <c r="E9" s="31"/>
      <c r="H9" s="12"/>
      <c r="I9" s="15"/>
      <c r="J9" s="14"/>
      <c r="K9" s="14"/>
    </row>
    <row r="10" spans="1:11" s="11" customFormat="1" ht="15" x14ac:dyDescent="0.25">
      <c r="A10" s="12" t="s">
        <v>13</v>
      </c>
      <c r="B10" s="32">
        <f>SUM(B4:B9)</f>
        <v>76609.48000000001</v>
      </c>
      <c r="C10" s="32">
        <f t="shared" ref="C10:E10" si="0">SUM(C4:C9)</f>
        <v>82488</v>
      </c>
      <c r="D10" s="32">
        <f t="shared" si="0"/>
        <v>75690</v>
      </c>
      <c r="E10" s="32">
        <f t="shared" si="0"/>
        <v>82450</v>
      </c>
      <c r="H10" s="15"/>
      <c r="I10" s="9"/>
      <c r="J10" s="21"/>
      <c r="K10" s="21"/>
    </row>
    <row r="11" spans="1:11" s="14" customFormat="1" ht="12.75" x14ac:dyDescent="0.2">
      <c r="A11" s="15" t="s">
        <v>4</v>
      </c>
      <c r="H11" s="4"/>
      <c r="I11" s="12"/>
      <c r="J11" s="13"/>
      <c r="K11" s="13"/>
    </row>
    <row r="12" spans="1:11" s="3" customFormat="1" ht="12.75" x14ac:dyDescent="0.2">
      <c r="A12" s="4" t="s">
        <v>14</v>
      </c>
      <c r="H12" s="5"/>
      <c r="I12" s="15"/>
      <c r="J12" s="14"/>
      <c r="K12" s="14"/>
    </row>
    <row r="13" spans="1:11" s="3" customFormat="1" ht="12.75" x14ac:dyDescent="0.2">
      <c r="A13" s="28" t="s">
        <v>1</v>
      </c>
      <c r="B13" s="8">
        <f>Detail!B42</f>
        <v>848.37</v>
      </c>
      <c r="C13" s="8">
        <f>Detail!C42</f>
        <v>2850</v>
      </c>
      <c r="D13" s="8">
        <f>Detail!D42</f>
        <v>1075</v>
      </c>
      <c r="E13" s="8">
        <f>Detail!E42</f>
        <v>1730</v>
      </c>
      <c r="H13" s="2"/>
      <c r="I13" s="4"/>
    </row>
    <row r="14" spans="1:11" ht="12.75" x14ac:dyDescent="0.2">
      <c r="A14" s="28" t="s">
        <v>87</v>
      </c>
      <c r="B14" s="8">
        <f>Detail!B55</f>
        <v>1601.55</v>
      </c>
      <c r="C14" s="8">
        <f>Detail!C55</f>
        <v>2025</v>
      </c>
      <c r="D14" s="8">
        <f>Detail!D55</f>
        <v>3267.96</v>
      </c>
      <c r="E14" s="8">
        <f>Detail!E55</f>
        <v>3615</v>
      </c>
      <c r="H14" s="2"/>
      <c r="I14" s="5"/>
      <c r="J14" s="6"/>
      <c r="K14" s="6"/>
    </row>
    <row r="15" spans="1:11" ht="12.75" x14ac:dyDescent="0.2">
      <c r="A15" s="28" t="s">
        <v>59</v>
      </c>
      <c r="B15" s="8">
        <f>Detail!B74</f>
        <v>14392.5</v>
      </c>
      <c r="C15" s="8">
        <f>Detail!C74</f>
        <v>15827.306</v>
      </c>
      <c r="D15" s="8">
        <f>Detail!D74</f>
        <v>13488.46</v>
      </c>
      <c r="E15" s="8">
        <f>Detail!E74</f>
        <v>18180</v>
      </c>
      <c r="H15" s="2"/>
      <c r="I15" s="2"/>
      <c r="J15" s="8"/>
      <c r="K15" s="8"/>
    </row>
    <row r="16" spans="1:11" x14ac:dyDescent="0.2">
      <c r="A16" s="2" t="s">
        <v>49</v>
      </c>
      <c r="B16" s="7">
        <f>Detail!B84</f>
        <v>4296</v>
      </c>
      <c r="C16" s="7">
        <f>Detail!C84</f>
        <v>4121</v>
      </c>
      <c r="D16" s="7">
        <f>Detail!D84</f>
        <v>3740</v>
      </c>
      <c r="E16" s="7">
        <f>Detail!E84</f>
        <v>2471</v>
      </c>
      <c r="H16" s="2"/>
      <c r="I16" s="2"/>
      <c r="J16" s="8"/>
      <c r="K16" s="8"/>
    </row>
    <row r="17" spans="1:11" ht="15" x14ac:dyDescent="0.25">
      <c r="A17" s="2" t="s">
        <v>65</v>
      </c>
      <c r="B17" s="7">
        <f>Detail!B93</f>
        <v>25275</v>
      </c>
      <c r="C17" s="7">
        <f>Detail!C93</f>
        <v>25350</v>
      </c>
      <c r="D17" s="7">
        <f>Detail!D93</f>
        <v>25050</v>
      </c>
      <c r="E17" s="7">
        <f>Detail!E93</f>
        <v>25400</v>
      </c>
      <c r="H17" s="9"/>
      <c r="I17" s="2"/>
      <c r="J17" s="8"/>
      <c r="K17" s="8"/>
    </row>
    <row r="18" spans="1:11" ht="15" x14ac:dyDescent="0.25">
      <c r="A18" s="2" t="s">
        <v>80</v>
      </c>
      <c r="B18" s="8">
        <f>Detail!B102</f>
        <v>8500</v>
      </c>
      <c r="C18" s="8">
        <f>Detail!C102</f>
        <v>8500</v>
      </c>
      <c r="D18" s="8">
        <f>Detail!D102</f>
        <v>1275</v>
      </c>
      <c r="E18" s="8">
        <f>Detail!E102</f>
        <v>7200</v>
      </c>
      <c r="H18" s="12"/>
      <c r="I18" s="9"/>
      <c r="J18" s="21"/>
      <c r="K18" s="21"/>
    </row>
    <row r="19" spans="1:11" customFormat="1" ht="15" x14ac:dyDescent="0.25">
      <c r="A19" s="28" t="s">
        <v>30</v>
      </c>
      <c r="B19" s="8">
        <f>Detail!B117</f>
        <v>25515</v>
      </c>
      <c r="C19" s="8">
        <f>Detail!C117</f>
        <v>23200</v>
      </c>
      <c r="D19" s="8">
        <f>Detail!D117</f>
        <v>23229.20333</v>
      </c>
      <c r="E19" s="8">
        <f>Detail!E117</f>
        <v>23645</v>
      </c>
      <c r="H19" s="15"/>
      <c r="I19" s="12"/>
      <c r="J19" s="13"/>
      <c r="K19" s="13"/>
    </row>
    <row r="20" spans="1:11" s="11" customFormat="1" x14ac:dyDescent="0.2">
      <c r="A20" s="12"/>
      <c r="B20" s="13"/>
      <c r="C20" s="13"/>
      <c r="D20" s="13"/>
      <c r="E20" s="13"/>
      <c r="H20" s="2"/>
      <c r="I20" s="2"/>
      <c r="J20" s="8"/>
      <c r="K20" s="8"/>
    </row>
    <row r="21" spans="1:11" s="11" customFormat="1" ht="15" x14ac:dyDescent="0.25">
      <c r="A21" s="9"/>
      <c r="B21" s="10"/>
      <c r="C21" s="10"/>
      <c r="D21" s="10"/>
      <c r="E21" s="10"/>
      <c r="H21" s="2"/>
      <c r="I21" s="9"/>
      <c r="J21" s="21"/>
      <c r="K21" s="21"/>
    </row>
    <row r="22" spans="1:11" customFormat="1" ht="15" x14ac:dyDescent="0.25">
      <c r="A22" s="12" t="s">
        <v>38</v>
      </c>
      <c r="B22" s="13">
        <f>SUM(B13:B21)</f>
        <v>80428.42</v>
      </c>
      <c r="C22" s="13">
        <f t="shared" ref="C22:E22" si="1">SUM(C13:C21)</f>
        <v>81873.305999999997</v>
      </c>
      <c r="D22" s="13">
        <f t="shared" si="1"/>
        <v>71125.623330000002</v>
      </c>
      <c r="E22" s="13">
        <f t="shared" si="1"/>
        <v>82241</v>
      </c>
      <c r="H22" s="9"/>
      <c r="I22" s="12"/>
      <c r="J22" s="13"/>
      <c r="K22" s="13"/>
    </row>
    <row r="23" spans="1:11" s="11" customFormat="1" ht="15" x14ac:dyDescent="0.25">
      <c r="A23" s="9"/>
      <c r="B23" s="10"/>
      <c r="C23" s="10"/>
      <c r="D23" s="10"/>
      <c r="E23" s="10"/>
      <c r="H23" s="12"/>
      <c r="I23" s="2"/>
      <c r="J23" s="8"/>
      <c r="K23" s="8"/>
    </row>
    <row r="24" spans="1:11" ht="15" x14ac:dyDescent="0.25">
      <c r="A24" s="12" t="s">
        <v>39</v>
      </c>
      <c r="B24" s="13">
        <f>-(ROUND(-B10+B22, 5))</f>
        <v>-3818.94</v>
      </c>
      <c r="C24" s="13">
        <f>-(ROUND(-C10+C22, 5))</f>
        <v>614.69399999999996</v>
      </c>
      <c r="D24" s="13">
        <f>-(ROUND(-D10+D22, 5))</f>
        <v>4564.3766699999996</v>
      </c>
      <c r="E24" s="13">
        <f>-(ROUND(-E10+E22, 5))</f>
        <v>209</v>
      </c>
      <c r="H24" s="9"/>
      <c r="I24" s="9"/>
      <c r="J24" s="21"/>
      <c r="K24" s="21"/>
    </row>
    <row r="25" spans="1:11" customFormat="1" ht="15" x14ac:dyDescent="0.25">
      <c r="A25" s="2" t="s">
        <v>40</v>
      </c>
      <c r="B25" s="8">
        <f>Detail!B123</f>
        <v>350</v>
      </c>
      <c r="C25" s="8">
        <f>Detail!C123</f>
        <v>0</v>
      </c>
      <c r="D25" s="8">
        <f>Detail!D123</f>
        <v>-274.95999999999998</v>
      </c>
      <c r="E25" s="8">
        <f>Detail!E123</f>
        <v>0</v>
      </c>
      <c r="I25" s="12"/>
      <c r="J25" s="16"/>
      <c r="K25" s="16"/>
    </row>
    <row r="26" spans="1:11" s="11" customFormat="1" ht="15" x14ac:dyDescent="0.25">
      <c r="A26" s="9"/>
      <c r="B26" s="10"/>
      <c r="C26" s="10"/>
      <c r="D26" s="10"/>
      <c r="E26" s="10"/>
      <c r="I26" s="9"/>
      <c r="J26" s="21"/>
      <c r="K26" s="21"/>
    </row>
    <row r="27" spans="1:11" customFormat="1" ht="15.75" thickBot="1" x14ac:dyDescent="0.3">
      <c r="A27" s="12" t="s">
        <v>41</v>
      </c>
      <c r="B27" s="16">
        <f t="shared" ref="B27" si="2">-(ROUND(-B24-SUBTOTAL(9, B25:B26), 5))</f>
        <v>-3468.94</v>
      </c>
      <c r="C27" s="16">
        <f>-(ROUND(-C24-SUBTOTAL(9, C25:C26), 5))</f>
        <v>614.69399999999996</v>
      </c>
      <c r="D27" s="16">
        <f>-(ROUND(-D24-SUBTOTAL(9, D25:D26), 5))</f>
        <v>4289.4166699999996</v>
      </c>
      <c r="E27" s="16">
        <f>-(ROUND(-E24-SUBTOTAL(9, E25:E26), 5))</f>
        <v>209</v>
      </c>
      <c r="I27" s="1"/>
      <c r="J27" s="1"/>
      <c r="K27" s="1"/>
    </row>
    <row r="28" spans="1:11" ht="16.5" thickTop="1" thickBot="1" x14ac:dyDescent="0.3">
      <c r="A28" s="17"/>
      <c r="B28" s="18"/>
      <c r="C28" s="18"/>
      <c r="D28" s="18"/>
      <c r="E28" s="18"/>
    </row>
  </sheetData>
  <mergeCells count="1">
    <mergeCell ref="B1:E1"/>
  </mergeCells>
  <phoneticPr fontId="9" type="noConversion"/>
  <pageMargins left="0.7" right="0.7" top="1.0416666666666667" bottom="0.65277777777777779" header="0.3" footer="0.3"/>
  <pageSetup orientation="landscape" r:id="rId1"/>
  <headerFooter>
    <oddHeader xml:space="preserve">&amp;C&amp;"Arial"&amp;10&amp;B NAIFA-GWDC Income Statement&amp;B
&amp;B For the Nine Months Ending September 30, 2020&amp;B
&amp;B &amp;B&amp;L&amp;"Arial"&amp;10
</oddHeader>
    <oddFooter>&amp;L&amp;8&amp;"Arial"&amp;D at &amp;T&amp;C&amp;8&amp;"Arial"For Management Purposes Only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91287-075D-4A2B-AD33-EF1E7ACC7252}">
  <dimension ref="A1:K126"/>
  <sheetViews>
    <sheetView zoomScaleNormal="100" workbookViewId="0">
      <pane ySplit="3" topLeftCell="A4" activePane="bottomLeft" state="frozenSplit"/>
      <selection activeCell="F4" sqref="F4"/>
      <selection pane="bottomLeft" activeCell="B2" sqref="B2:E2"/>
    </sheetView>
  </sheetViews>
  <sheetFormatPr defaultRowHeight="12" x14ac:dyDescent="0.2"/>
  <cols>
    <col min="1" max="1" width="25.7109375" style="1" customWidth="1"/>
    <col min="2" max="4" width="12.7109375" style="1" customWidth="1"/>
    <col min="5" max="5" width="13.140625" style="1" customWidth="1"/>
    <col min="6" max="6" width="18.28515625" style="34" customWidth="1"/>
    <col min="7" max="8" width="9.140625" style="1"/>
    <col min="9" max="10" width="9.85546875" style="1" bestFit="1" customWidth="1"/>
    <col min="11" max="11" width="10" style="1" bestFit="1" customWidth="1"/>
    <col min="12" max="16384" width="9.140625" style="1"/>
  </cols>
  <sheetData>
    <row r="1" spans="1:11" ht="20.25" x14ac:dyDescent="0.3">
      <c r="A1" s="2"/>
      <c r="B1" s="33" t="s">
        <v>82</v>
      </c>
      <c r="C1" s="33"/>
      <c r="D1" s="33"/>
      <c r="E1" s="33"/>
      <c r="H1" s="2"/>
    </row>
    <row r="2" spans="1:11" s="3" customFormat="1" ht="12.75" x14ac:dyDescent="0.2">
      <c r="A2" s="4" t="s">
        <v>0</v>
      </c>
      <c r="B2" s="22" t="s">
        <v>105</v>
      </c>
      <c r="C2" s="23" t="s">
        <v>104</v>
      </c>
      <c r="D2" s="23" t="s">
        <v>104</v>
      </c>
      <c r="E2" s="22" t="s">
        <v>103</v>
      </c>
      <c r="F2" s="35"/>
      <c r="H2" s="4"/>
      <c r="I2" s="4"/>
    </row>
    <row r="3" spans="1:11" s="3" customFormat="1" ht="12.75" x14ac:dyDescent="0.2">
      <c r="A3" s="5" t="s">
        <v>1</v>
      </c>
      <c r="B3" s="24" t="s">
        <v>46</v>
      </c>
      <c r="C3" s="24" t="s">
        <v>44</v>
      </c>
      <c r="D3" s="24" t="s">
        <v>45</v>
      </c>
      <c r="E3" s="22" t="s">
        <v>44</v>
      </c>
      <c r="F3" s="35" t="s">
        <v>47</v>
      </c>
      <c r="H3" s="5"/>
      <c r="I3" s="5"/>
      <c r="J3" s="6"/>
      <c r="K3" s="6"/>
    </row>
    <row r="4" spans="1:11" x14ac:dyDescent="0.2">
      <c r="A4" s="2" t="s">
        <v>2</v>
      </c>
      <c r="B4" s="7">
        <v>39364.480000000003</v>
      </c>
      <c r="C4" s="7">
        <v>38538</v>
      </c>
      <c r="D4" s="7">
        <f>Projections!D4</f>
        <v>40000</v>
      </c>
      <c r="E4" s="7">
        <v>40000</v>
      </c>
      <c r="F4" s="34" t="s">
        <v>106</v>
      </c>
      <c r="H4" s="2"/>
      <c r="I4" s="2"/>
      <c r="J4" s="7"/>
      <c r="K4" s="7"/>
    </row>
    <row r="5" spans="1:11" customFormat="1" ht="6.75" customHeight="1" x14ac:dyDescent="0.25">
      <c r="A5" s="9"/>
      <c r="B5" s="10"/>
      <c r="C5" s="10"/>
      <c r="D5" s="10"/>
      <c r="E5" s="10"/>
      <c r="F5" s="36"/>
      <c r="H5" s="9"/>
      <c r="I5" s="9"/>
      <c r="J5" s="21"/>
      <c r="K5" s="21"/>
    </row>
    <row r="6" spans="1:11" s="11" customFormat="1" x14ac:dyDescent="0.2">
      <c r="A6" s="12" t="s">
        <v>3</v>
      </c>
      <c r="B6" s="13">
        <f>ROUND(SUBTOTAL(9, B4:B5), 5)</f>
        <v>39364.480000000003</v>
      </c>
      <c r="C6" s="13">
        <f>ROUND(SUBTOTAL(9, C4:C5), 5)</f>
        <v>38538</v>
      </c>
      <c r="D6" s="13">
        <f>ROUND(SUBTOTAL(9, D4:D5), 5)</f>
        <v>40000</v>
      </c>
      <c r="E6" s="13">
        <f>ROUND(SUBTOTAL(9, E4:E5), 5)</f>
        <v>40000</v>
      </c>
      <c r="F6" s="37"/>
      <c r="H6" s="12"/>
      <c r="I6" s="12"/>
      <c r="J6" s="13"/>
      <c r="K6" s="13"/>
    </row>
    <row r="7" spans="1:11" s="14" customFormat="1" ht="12.75" x14ac:dyDescent="0.2">
      <c r="A7" s="15" t="s">
        <v>4</v>
      </c>
      <c r="F7" s="38"/>
      <c r="H7" s="15"/>
      <c r="I7" s="15"/>
    </row>
    <row r="8" spans="1:11" s="3" customFormat="1" ht="12.75" x14ac:dyDescent="0.2">
      <c r="A8" s="5" t="s">
        <v>87</v>
      </c>
      <c r="B8" s="6"/>
      <c r="C8" s="6" t="s">
        <v>4</v>
      </c>
      <c r="D8" s="6" t="s">
        <v>4</v>
      </c>
      <c r="E8" s="6"/>
      <c r="F8" s="35"/>
      <c r="H8" s="5"/>
      <c r="I8" s="5"/>
      <c r="J8" s="6"/>
      <c r="K8" s="6"/>
    </row>
    <row r="9" spans="1:11" x14ac:dyDescent="0.2">
      <c r="A9" s="2" t="s">
        <v>53</v>
      </c>
      <c r="B9" s="8"/>
      <c r="C9" s="8">
        <v>3000</v>
      </c>
      <c r="D9" s="7">
        <f>Projections!D9</f>
        <v>3333.3333333333335</v>
      </c>
      <c r="E9" s="8">
        <v>3500</v>
      </c>
      <c r="H9" s="2"/>
      <c r="I9" s="2"/>
      <c r="J9" s="8"/>
      <c r="K9" s="8"/>
    </row>
    <row r="10" spans="1:11" x14ac:dyDescent="0.2">
      <c r="A10" s="2" t="s">
        <v>54</v>
      </c>
      <c r="B10" s="8">
        <v>0</v>
      </c>
      <c r="C10" s="8">
        <v>2000</v>
      </c>
      <c r="D10" s="7">
        <f>Projections!D10</f>
        <v>1333.3333333333333</v>
      </c>
      <c r="E10" s="8">
        <v>2000</v>
      </c>
      <c r="H10" s="2"/>
      <c r="I10" s="2"/>
      <c r="J10" s="8"/>
      <c r="K10" s="8"/>
    </row>
    <row r="11" spans="1:11" x14ac:dyDescent="0.2">
      <c r="A11" s="2" t="s">
        <v>55</v>
      </c>
      <c r="B11" s="8">
        <v>4955</v>
      </c>
      <c r="C11" s="8">
        <v>6800</v>
      </c>
      <c r="D11" s="7">
        <f>Projections!D11</f>
        <v>500</v>
      </c>
      <c r="E11" s="8">
        <v>5000</v>
      </c>
      <c r="H11" s="2"/>
      <c r="I11" s="2"/>
      <c r="J11" s="8"/>
      <c r="K11" s="8"/>
    </row>
    <row r="12" spans="1:11" ht="15" x14ac:dyDescent="0.25">
      <c r="A12" s="2" t="s">
        <v>6</v>
      </c>
      <c r="B12" s="8">
        <v>255</v>
      </c>
      <c r="C12" s="8">
        <v>300</v>
      </c>
      <c r="D12" s="7">
        <f>Projections!D12</f>
        <v>533.33333333333337</v>
      </c>
      <c r="E12" s="7">
        <v>0</v>
      </c>
      <c r="H12" s="9"/>
      <c r="I12" s="2"/>
      <c r="J12" s="8"/>
      <c r="K12" s="8"/>
    </row>
    <row r="13" spans="1:11" customFormat="1" ht="6" customHeight="1" x14ac:dyDescent="0.25">
      <c r="A13" s="9"/>
      <c r="B13" s="10"/>
      <c r="C13" s="10"/>
      <c r="D13" s="10"/>
      <c r="E13" s="10"/>
      <c r="F13" s="36"/>
      <c r="H13" s="12"/>
      <c r="I13" s="9"/>
      <c r="J13" s="21"/>
      <c r="K13" s="21"/>
    </row>
    <row r="14" spans="1:11" s="11" customFormat="1" ht="12.75" x14ac:dyDescent="0.2">
      <c r="A14" s="12" t="s">
        <v>3</v>
      </c>
      <c r="B14" s="13">
        <f>ROUND(SUBTOTAL(9, B7:B13), 5)</f>
        <v>5210</v>
      </c>
      <c r="C14" s="13">
        <f>ROUND(SUBTOTAL(9, C7:C13), 5)</f>
        <v>12100</v>
      </c>
      <c r="D14" s="13">
        <f>ROUND(SUBTOTAL(9, D7:D13), 5)</f>
        <v>5700</v>
      </c>
      <c r="E14" s="13">
        <f>ROUND(SUBTOTAL(9, E7:E13), 5)</f>
        <v>10500</v>
      </c>
      <c r="F14" s="37"/>
      <c r="H14" s="15"/>
      <c r="I14" s="12"/>
      <c r="J14" s="13"/>
      <c r="K14" s="13"/>
    </row>
    <row r="15" spans="1:11" s="14" customFormat="1" ht="12.75" x14ac:dyDescent="0.2">
      <c r="A15" s="15" t="s">
        <v>4</v>
      </c>
      <c r="F15" s="38"/>
      <c r="H15" s="5"/>
      <c r="I15" s="15"/>
    </row>
    <row r="16" spans="1:11" s="3" customFormat="1" ht="25.5" x14ac:dyDescent="0.2">
      <c r="A16" s="5" t="s">
        <v>50</v>
      </c>
      <c r="B16" s="6"/>
      <c r="C16" s="6" t="s">
        <v>4</v>
      </c>
      <c r="D16" s="6" t="s">
        <v>4</v>
      </c>
      <c r="E16" s="6"/>
      <c r="F16" s="35"/>
      <c r="H16" s="2"/>
      <c r="I16" s="5"/>
      <c r="J16" s="6"/>
      <c r="K16" s="6"/>
    </row>
    <row r="17" spans="1:11" x14ac:dyDescent="0.2">
      <c r="A17" s="2" t="s">
        <v>7</v>
      </c>
      <c r="B17" s="8">
        <v>150</v>
      </c>
      <c r="C17" s="8">
        <v>0</v>
      </c>
      <c r="D17" s="7">
        <f>Projections!D17</f>
        <v>250</v>
      </c>
      <c r="E17" s="7">
        <v>0</v>
      </c>
      <c r="H17" s="2"/>
      <c r="I17" s="2"/>
      <c r="J17" s="8"/>
      <c r="K17" s="8"/>
    </row>
    <row r="18" spans="1:11" ht="15" x14ac:dyDescent="0.25">
      <c r="A18" s="2" t="s">
        <v>8</v>
      </c>
      <c r="B18" s="8">
        <v>15000</v>
      </c>
      <c r="C18" s="8">
        <v>15000</v>
      </c>
      <c r="D18" s="7">
        <f>Projections!D18</f>
        <v>15000</v>
      </c>
      <c r="E18" s="7">
        <v>16000</v>
      </c>
      <c r="H18" s="9"/>
      <c r="I18" s="2"/>
      <c r="J18" s="8"/>
      <c r="K18" s="8"/>
    </row>
    <row r="19" spans="1:11" x14ac:dyDescent="0.2">
      <c r="A19" s="2" t="s">
        <v>9</v>
      </c>
      <c r="B19" s="8">
        <v>15045</v>
      </c>
      <c r="C19" s="8">
        <v>15100</v>
      </c>
      <c r="D19" s="7">
        <f>Projections!D19</f>
        <v>14000</v>
      </c>
      <c r="E19" s="7">
        <v>15000</v>
      </c>
      <c r="H19" s="12"/>
      <c r="I19" s="2"/>
      <c r="J19" s="8"/>
      <c r="K19" s="8"/>
    </row>
    <row r="20" spans="1:11" ht="12.75" x14ac:dyDescent="0.2">
      <c r="A20" s="2" t="s">
        <v>10</v>
      </c>
      <c r="B20" s="8">
        <v>200</v>
      </c>
      <c r="C20" s="8">
        <v>0</v>
      </c>
      <c r="D20" s="8">
        <v>0</v>
      </c>
      <c r="E20" s="8">
        <v>0</v>
      </c>
      <c r="H20" s="15"/>
      <c r="I20" s="2"/>
      <c r="J20" s="8"/>
      <c r="K20" s="8"/>
    </row>
    <row r="21" spans="1:11" customFormat="1" ht="6.75" customHeight="1" x14ac:dyDescent="0.25">
      <c r="A21" s="9"/>
      <c r="B21" s="10"/>
      <c r="C21" s="10"/>
      <c r="D21" s="10"/>
      <c r="E21" s="10"/>
      <c r="F21" s="36"/>
      <c r="H21" s="5"/>
      <c r="I21" s="2"/>
      <c r="J21" s="8"/>
      <c r="K21" s="8"/>
    </row>
    <row r="22" spans="1:11" s="11" customFormat="1" ht="15" x14ac:dyDescent="0.25">
      <c r="A22" s="12" t="s">
        <v>3</v>
      </c>
      <c r="B22" s="13">
        <f>ROUND(SUBTOTAL(9, B14:B21), 5)</f>
        <v>30395</v>
      </c>
      <c r="C22" s="13">
        <f>ROUND(SUBTOTAL(9, C15:C21), 5)</f>
        <v>30100</v>
      </c>
      <c r="D22" s="13">
        <f>ROUND(SUBTOTAL(9, D15:D21), 5)</f>
        <v>29250</v>
      </c>
      <c r="E22" s="13">
        <f>ROUND(SUBTOTAL(9, E15:E21), 5)</f>
        <v>31000</v>
      </c>
      <c r="F22" s="37"/>
      <c r="H22" s="2"/>
      <c r="I22" s="9"/>
      <c r="J22" s="21"/>
      <c r="K22" s="21"/>
    </row>
    <row r="23" spans="1:11" s="14" customFormat="1" ht="6.75" customHeight="1" x14ac:dyDescent="0.2">
      <c r="A23" s="15" t="s">
        <v>4</v>
      </c>
      <c r="F23" s="38"/>
      <c r="H23" s="2"/>
      <c r="I23" s="12"/>
      <c r="J23" s="13"/>
      <c r="K23" s="13"/>
    </row>
    <row r="24" spans="1:11" s="3" customFormat="1" ht="12.75" x14ac:dyDescent="0.2">
      <c r="A24" s="5" t="s">
        <v>11</v>
      </c>
      <c r="B24" s="6"/>
      <c r="C24" s="6" t="s">
        <v>4</v>
      </c>
      <c r="D24" s="6" t="s">
        <v>4</v>
      </c>
      <c r="E24" s="6"/>
      <c r="F24" s="35"/>
      <c r="H24" s="2"/>
      <c r="I24" s="15"/>
      <c r="J24" s="14"/>
      <c r="K24" s="14"/>
    </row>
    <row r="25" spans="1:11" ht="12.75" x14ac:dyDescent="0.2">
      <c r="A25" s="2" t="s">
        <v>49</v>
      </c>
      <c r="B25" s="8">
        <v>1000</v>
      </c>
      <c r="C25" s="8">
        <v>1000</v>
      </c>
      <c r="D25" s="7">
        <f>Projections!D24</f>
        <v>400</v>
      </c>
      <c r="E25" s="7">
        <v>400</v>
      </c>
      <c r="H25" s="2"/>
      <c r="I25" s="5"/>
      <c r="J25" s="6"/>
      <c r="K25" s="6"/>
    </row>
    <row r="26" spans="1:11" ht="12.75" x14ac:dyDescent="0.2">
      <c r="A26" s="2" t="s">
        <v>94</v>
      </c>
      <c r="B26" s="8">
        <v>540</v>
      </c>
      <c r="C26" s="8">
        <v>600</v>
      </c>
      <c r="D26" s="7">
        <f>Projections!D25</f>
        <v>300</v>
      </c>
      <c r="E26" s="7">
        <v>500</v>
      </c>
      <c r="H26" s="2"/>
      <c r="I26" s="5"/>
      <c r="J26" s="6"/>
      <c r="K26" s="6"/>
    </row>
    <row r="27" spans="1:11" ht="15" x14ac:dyDescent="0.25">
      <c r="A27" s="2" t="s">
        <v>12</v>
      </c>
      <c r="B27" s="8">
        <v>100</v>
      </c>
      <c r="C27" s="8">
        <v>150</v>
      </c>
      <c r="D27" s="7">
        <f>Projections!D26</f>
        <v>40</v>
      </c>
      <c r="E27" s="7">
        <v>50</v>
      </c>
      <c r="H27" s="9"/>
      <c r="I27" s="2"/>
      <c r="J27" s="8"/>
      <c r="K27" s="8"/>
    </row>
    <row r="28" spans="1:11" customFormat="1" ht="9.75" customHeight="1" x14ac:dyDescent="0.25">
      <c r="A28" s="9"/>
      <c r="B28" s="10"/>
      <c r="C28" s="10"/>
      <c r="D28" s="10"/>
      <c r="E28" s="10"/>
      <c r="F28" s="36"/>
      <c r="H28" s="12"/>
      <c r="I28" s="2"/>
      <c r="J28" s="8"/>
      <c r="K28" s="8"/>
    </row>
    <row r="29" spans="1:11" s="11" customFormat="1" ht="15" x14ac:dyDescent="0.25">
      <c r="A29" s="12" t="s">
        <v>3</v>
      </c>
      <c r="B29" s="13">
        <f>ROUND(SUBTOTAL(9, B23:B28), 5)</f>
        <v>1640</v>
      </c>
      <c r="C29" s="13">
        <f>ROUND(SUBTOTAL(9, C23:C28), 5)</f>
        <v>1750</v>
      </c>
      <c r="D29" s="13">
        <f>ROUND(SUBTOTAL(9, D23:D28), 5)</f>
        <v>740</v>
      </c>
      <c r="E29" s="13">
        <f>ROUND(SUBTOTAL(9, E23:E28), 5)</f>
        <v>950</v>
      </c>
      <c r="F29" s="37"/>
      <c r="H29" s="15"/>
      <c r="I29" s="9"/>
      <c r="J29" s="21"/>
      <c r="K29" s="21"/>
    </row>
    <row r="30" spans="1:11" s="14" customFormat="1" ht="6" customHeight="1" x14ac:dyDescent="0.25">
      <c r="A30" s="15" t="s">
        <v>4</v>
      </c>
      <c r="F30" s="38"/>
      <c r="H30" s="9"/>
      <c r="I30" s="12"/>
      <c r="J30" s="13"/>
      <c r="K30" s="13"/>
    </row>
    <row r="31" spans="1:11" customFormat="1" ht="6" customHeight="1" x14ac:dyDescent="0.25">
      <c r="A31" s="9"/>
      <c r="B31" s="10"/>
      <c r="C31" s="10"/>
      <c r="D31" s="10"/>
      <c r="E31" s="10"/>
      <c r="F31" s="36"/>
      <c r="H31" s="12"/>
      <c r="I31" s="15"/>
      <c r="J31" s="14"/>
      <c r="K31" s="14"/>
    </row>
    <row r="32" spans="1:11" s="11" customFormat="1" ht="15" x14ac:dyDescent="0.25">
      <c r="A32" s="12" t="s">
        <v>13</v>
      </c>
      <c r="B32" s="13">
        <f>-(ROUND(-B6+-B14+-B22+-B29-SUBTOTAL(9, B30:B31), 5))</f>
        <v>76609.48</v>
      </c>
      <c r="C32" s="13">
        <f>-(ROUND(-C6+-C14+-C22+-C29-SUBTOTAL(9, C30:C31), 5))</f>
        <v>82488</v>
      </c>
      <c r="D32" s="13">
        <f>-(ROUND(-D6+-D14+-D22+-D29-SUBTOTAL(9, D30:D31), 5))</f>
        <v>75690</v>
      </c>
      <c r="E32" s="13">
        <f>-(ROUND(-E6+-E14+-E22+-E29-SUBTOTAL(9, E30:E31), 5))</f>
        <v>82450</v>
      </c>
      <c r="F32" s="37"/>
      <c r="H32" s="15"/>
      <c r="I32" s="9"/>
      <c r="J32" s="21"/>
      <c r="K32" s="21"/>
    </row>
    <row r="33" spans="1:11" s="14" customFormat="1" ht="12.75" x14ac:dyDescent="0.2">
      <c r="A33" s="15" t="s">
        <v>4</v>
      </c>
      <c r="F33" s="38"/>
      <c r="H33" s="4"/>
      <c r="I33" s="12"/>
      <c r="J33" s="13"/>
      <c r="K33" s="13"/>
    </row>
    <row r="34" spans="1:11" s="3" customFormat="1" ht="12.75" x14ac:dyDescent="0.2">
      <c r="A34" s="4" t="s">
        <v>14</v>
      </c>
      <c r="F34" s="35"/>
      <c r="H34" s="5"/>
      <c r="I34" s="15"/>
      <c r="J34" s="14"/>
      <c r="K34" s="14"/>
    </row>
    <row r="35" spans="1:11" s="3" customFormat="1" ht="12.75" x14ac:dyDescent="0.2">
      <c r="A35" s="5" t="s">
        <v>1</v>
      </c>
      <c r="B35" s="6"/>
      <c r="C35" s="6" t="s">
        <v>4</v>
      </c>
      <c r="D35" s="6" t="s">
        <v>4</v>
      </c>
      <c r="E35" s="6"/>
      <c r="F35" s="35"/>
      <c r="H35" s="2"/>
      <c r="I35" s="4"/>
    </row>
    <row r="36" spans="1:11" ht="12.75" x14ac:dyDescent="0.2">
      <c r="A36" s="2" t="s">
        <v>56</v>
      </c>
      <c r="B36" s="8">
        <v>725</v>
      </c>
      <c r="C36" s="8">
        <v>1000</v>
      </c>
      <c r="D36" s="7">
        <f>Projections!D35</f>
        <v>50</v>
      </c>
      <c r="E36" s="7">
        <v>100</v>
      </c>
      <c r="F36" s="34" t="s">
        <v>84</v>
      </c>
      <c r="H36" s="2"/>
      <c r="I36" s="5"/>
      <c r="J36" s="6"/>
      <c r="K36" s="6"/>
    </row>
    <row r="37" spans="1:11" x14ac:dyDescent="0.2">
      <c r="A37" s="2" t="s">
        <v>57</v>
      </c>
      <c r="B37" s="8">
        <v>23.37</v>
      </c>
      <c r="C37" s="8">
        <v>50</v>
      </c>
      <c r="D37" s="7">
        <f>Projections!D36</f>
        <v>25</v>
      </c>
      <c r="E37" s="7">
        <v>30</v>
      </c>
      <c r="F37" s="34" t="s">
        <v>85</v>
      </c>
      <c r="H37" s="2"/>
      <c r="I37" s="2"/>
      <c r="J37" s="8"/>
      <c r="K37" s="8"/>
    </row>
    <row r="38" spans="1:11" x14ac:dyDescent="0.2">
      <c r="A38" s="2" t="s">
        <v>58</v>
      </c>
      <c r="B38" s="7">
        <f>Projections!D37</f>
        <v>0</v>
      </c>
      <c r="C38" s="8"/>
      <c r="D38" s="7">
        <f>Projections!D37</f>
        <v>0</v>
      </c>
      <c r="E38" s="7">
        <v>100</v>
      </c>
      <c r="F38" s="34" t="s">
        <v>48</v>
      </c>
      <c r="H38" s="2"/>
      <c r="I38" s="2"/>
      <c r="J38" s="8"/>
      <c r="K38" s="8"/>
    </row>
    <row r="39" spans="1:11" ht="15" x14ac:dyDescent="0.25">
      <c r="A39" s="2" t="s">
        <v>21</v>
      </c>
      <c r="B39" s="7">
        <f>Projections!D38</f>
        <v>0</v>
      </c>
      <c r="C39" s="8">
        <v>800</v>
      </c>
      <c r="D39" s="7">
        <f>Projections!D38</f>
        <v>0</v>
      </c>
      <c r="E39" s="7">
        <v>500</v>
      </c>
      <c r="F39" s="34" t="s">
        <v>48</v>
      </c>
      <c r="H39" s="9"/>
      <c r="I39" s="2"/>
      <c r="J39" s="8"/>
      <c r="K39" s="8"/>
    </row>
    <row r="40" spans="1:11" ht="24.75" x14ac:dyDescent="0.25">
      <c r="A40" s="2" t="s">
        <v>22</v>
      </c>
      <c r="B40" s="8">
        <v>100</v>
      </c>
      <c r="C40" s="8">
        <v>1000</v>
      </c>
      <c r="D40" s="7">
        <f>Projections!D39</f>
        <v>1000</v>
      </c>
      <c r="E40" s="7">
        <v>1000</v>
      </c>
      <c r="F40" s="34" t="s">
        <v>83</v>
      </c>
      <c r="H40" s="12"/>
      <c r="I40" s="9"/>
      <c r="J40" s="21"/>
      <c r="K40" s="21"/>
    </row>
    <row r="41" spans="1:11" customFormat="1" ht="15" x14ac:dyDescent="0.25">
      <c r="A41" s="9"/>
      <c r="B41" s="10"/>
      <c r="C41" s="10"/>
      <c r="D41" s="10"/>
      <c r="E41" s="10"/>
      <c r="F41" s="36"/>
      <c r="H41" s="15"/>
      <c r="I41" s="12"/>
      <c r="J41" s="13"/>
      <c r="K41" s="13"/>
    </row>
    <row r="42" spans="1:11" s="11" customFormat="1" ht="12.75" x14ac:dyDescent="0.2">
      <c r="A42" s="12" t="s">
        <v>3</v>
      </c>
      <c r="B42" s="13">
        <f>ROUND(SUBTOTAL(9, B33:B41), 5)</f>
        <v>848.37</v>
      </c>
      <c r="C42" s="13">
        <f>ROUND(SUBTOTAL(9, C33:C41), 5)</f>
        <v>2850</v>
      </c>
      <c r="D42" s="13">
        <f>ROUND(SUBTOTAL(9, D33:D41), 5)</f>
        <v>1075</v>
      </c>
      <c r="E42" s="13">
        <f>ROUND(SUBTOTAL(9, E33:E41), 5)</f>
        <v>1730</v>
      </c>
      <c r="F42" s="37"/>
      <c r="H42" s="5"/>
      <c r="I42" s="15"/>
      <c r="J42" s="14"/>
      <c r="K42" s="14"/>
    </row>
    <row r="43" spans="1:11" s="14" customFormat="1" ht="12.75" x14ac:dyDescent="0.2">
      <c r="A43" s="15" t="s">
        <v>4</v>
      </c>
      <c r="F43" s="38"/>
      <c r="H43" s="2"/>
      <c r="I43" s="5"/>
      <c r="J43" s="6"/>
      <c r="K43" s="6"/>
    </row>
    <row r="44" spans="1:11" s="3" customFormat="1" ht="12.75" x14ac:dyDescent="0.2">
      <c r="A44" s="5" t="s">
        <v>87</v>
      </c>
      <c r="B44" s="6"/>
      <c r="C44" s="6" t="s">
        <v>4</v>
      </c>
      <c r="D44" s="6" t="s">
        <v>4</v>
      </c>
      <c r="E44" s="6"/>
      <c r="F44" s="35"/>
      <c r="H44" s="2"/>
      <c r="I44" s="2"/>
      <c r="J44" s="8"/>
      <c r="K44" s="8"/>
    </row>
    <row r="45" spans="1:11" x14ac:dyDescent="0.2">
      <c r="A45" s="2" t="s">
        <v>71</v>
      </c>
      <c r="B45" s="8">
        <v>745</v>
      </c>
      <c r="C45" s="8">
        <v>975</v>
      </c>
      <c r="D45" s="7">
        <f>Projections!D44</f>
        <v>350</v>
      </c>
      <c r="E45" s="7">
        <v>500</v>
      </c>
      <c r="H45" s="2"/>
      <c r="I45" s="2"/>
      <c r="J45" s="8"/>
      <c r="K45" s="8"/>
    </row>
    <row r="46" spans="1:11" x14ac:dyDescent="0.2">
      <c r="A46" s="2" t="s">
        <v>73</v>
      </c>
      <c r="B46" s="8">
        <v>0</v>
      </c>
      <c r="C46" s="8">
        <v>0</v>
      </c>
      <c r="D46" s="7">
        <f>Projections!D45</f>
        <v>1750</v>
      </c>
      <c r="E46" s="7">
        <v>1400</v>
      </c>
      <c r="H46" s="2"/>
      <c r="I46" s="2"/>
      <c r="J46" s="8"/>
      <c r="K46" s="8"/>
    </row>
    <row r="47" spans="1:11" x14ac:dyDescent="0.2">
      <c r="A47" s="2" t="s">
        <v>72</v>
      </c>
      <c r="B47" s="8">
        <v>0</v>
      </c>
      <c r="C47" s="8">
        <v>0</v>
      </c>
      <c r="D47" s="7">
        <v>0</v>
      </c>
      <c r="E47" s="7">
        <v>150</v>
      </c>
      <c r="H47" s="2"/>
      <c r="I47" s="2"/>
      <c r="J47" s="8"/>
      <c r="K47" s="8"/>
    </row>
    <row r="48" spans="1:11" x14ac:dyDescent="0.2">
      <c r="A48" s="2" t="s">
        <v>74</v>
      </c>
      <c r="B48" s="8">
        <v>185.13</v>
      </c>
      <c r="C48" s="8">
        <v>250</v>
      </c>
      <c r="D48" s="7">
        <f>Projections!D47</f>
        <v>300</v>
      </c>
      <c r="E48" s="7">
        <v>500</v>
      </c>
      <c r="H48" s="2"/>
      <c r="I48" s="2"/>
      <c r="J48" s="8"/>
      <c r="K48" s="8"/>
    </row>
    <row r="49" spans="1:11" x14ac:dyDescent="0.2">
      <c r="A49" s="2" t="s">
        <v>76</v>
      </c>
      <c r="B49" s="8">
        <v>154.82</v>
      </c>
      <c r="C49" s="8">
        <v>250</v>
      </c>
      <c r="D49" s="7">
        <f>Projections!D48</f>
        <v>150</v>
      </c>
      <c r="E49" s="7">
        <v>150</v>
      </c>
      <c r="H49" s="2"/>
      <c r="I49" s="2"/>
      <c r="J49" s="8"/>
      <c r="K49" s="8"/>
    </row>
    <row r="50" spans="1:11" x14ac:dyDescent="0.2">
      <c r="A50" s="2" t="s">
        <v>75</v>
      </c>
      <c r="B50" s="8">
        <v>276.83</v>
      </c>
      <c r="C50" s="8">
        <v>300</v>
      </c>
      <c r="D50" s="7">
        <f>Projections!D49</f>
        <v>250</v>
      </c>
      <c r="E50" s="7">
        <v>250</v>
      </c>
      <c r="H50" s="2"/>
      <c r="I50" s="2"/>
      <c r="J50" s="8"/>
      <c r="K50" s="8"/>
    </row>
    <row r="51" spans="1:11" ht="12.75" x14ac:dyDescent="0.2">
      <c r="A51" s="2" t="s">
        <v>79</v>
      </c>
      <c r="B51" s="8"/>
      <c r="C51" s="8">
        <v>0</v>
      </c>
      <c r="D51" s="7">
        <f>Projections!D50</f>
        <v>135.96</v>
      </c>
      <c r="E51" s="8">
        <v>150</v>
      </c>
      <c r="F51" s="34" t="s">
        <v>91</v>
      </c>
      <c r="H51" s="15"/>
      <c r="I51" s="2"/>
      <c r="J51" s="8"/>
      <c r="K51" s="8"/>
    </row>
    <row r="52" spans="1:11" ht="24" x14ac:dyDescent="0.2">
      <c r="A52" s="39" t="s">
        <v>19</v>
      </c>
      <c r="B52" s="40">
        <v>151.12</v>
      </c>
      <c r="C52" s="40">
        <v>175</v>
      </c>
      <c r="D52" s="41">
        <f>Projections!D51</f>
        <v>200</v>
      </c>
      <c r="E52" s="41">
        <v>200</v>
      </c>
      <c r="F52" s="34" t="s">
        <v>86</v>
      </c>
      <c r="H52" s="2"/>
      <c r="I52" s="2"/>
      <c r="J52" s="8"/>
      <c r="K52" s="8"/>
    </row>
    <row r="53" spans="1:11" ht="15" x14ac:dyDescent="0.25">
      <c r="A53" s="2" t="s">
        <v>24</v>
      </c>
      <c r="B53" s="8">
        <v>88.65</v>
      </c>
      <c r="C53" s="8">
        <v>75</v>
      </c>
      <c r="D53" s="7">
        <f>Projections!D52</f>
        <v>132</v>
      </c>
      <c r="E53" s="7">
        <f>E14*0.03</f>
        <v>315</v>
      </c>
      <c r="F53" s="34" t="s">
        <v>89</v>
      </c>
      <c r="H53" s="12"/>
      <c r="I53" s="9"/>
      <c r="J53" s="21"/>
      <c r="K53" s="21"/>
    </row>
    <row r="54" spans="1:11" customFormat="1" ht="15" x14ac:dyDescent="0.25">
      <c r="A54" s="9"/>
      <c r="B54" s="10"/>
      <c r="C54" s="10"/>
      <c r="D54" s="10"/>
      <c r="E54" s="10"/>
      <c r="F54" s="36"/>
      <c r="H54" s="15"/>
      <c r="I54" s="12"/>
      <c r="J54" s="13"/>
      <c r="K54" s="13"/>
    </row>
    <row r="55" spans="1:11" s="11" customFormat="1" ht="12.75" x14ac:dyDescent="0.2">
      <c r="A55" s="12" t="s">
        <v>3</v>
      </c>
      <c r="B55" s="13">
        <f>ROUND(SUBTOTAL(9, B43:B54), 5)</f>
        <v>1601.55</v>
      </c>
      <c r="C55" s="13">
        <f>ROUND(SUBTOTAL(9, C43:C54), 5)</f>
        <v>2025</v>
      </c>
      <c r="D55" s="13">
        <f>ROUND(SUBTOTAL(9, D43:D54), 5)</f>
        <v>3267.96</v>
      </c>
      <c r="E55" s="13">
        <f>ROUND(SUBTOTAL(9, E43:E54), 5)</f>
        <v>3615</v>
      </c>
      <c r="F55" s="37"/>
      <c r="H55" s="5"/>
      <c r="I55" s="15"/>
      <c r="J55" s="14"/>
      <c r="K55" s="14"/>
    </row>
    <row r="56" spans="1:11" s="14" customFormat="1" ht="12.75" x14ac:dyDescent="0.2">
      <c r="A56" s="15" t="s">
        <v>4</v>
      </c>
      <c r="F56" s="38"/>
      <c r="H56" s="2"/>
      <c r="I56" s="5"/>
      <c r="J56" s="6"/>
      <c r="K56" s="6"/>
    </row>
    <row r="57" spans="1:11" s="3" customFormat="1" ht="12.75" x14ac:dyDescent="0.2">
      <c r="A57" s="5" t="s">
        <v>59</v>
      </c>
      <c r="B57" s="6"/>
      <c r="C57" s="6" t="s">
        <v>4</v>
      </c>
      <c r="D57" s="6" t="s">
        <v>4</v>
      </c>
      <c r="E57" s="6"/>
      <c r="F57" s="35"/>
      <c r="H57" s="2"/>
      <c r="I57" s="2"/>
      <c r="J57" s="8"/>
      <c r="K57" s="8"/>
    </row>
    <row r="58" spans="1:11" x14ac:dyDescent="0.2">
      <c r="A58" s="2" t="s">
        <v>77</v>
      </c>
      <c r="B58" s="8"/>
      <c r="C58" s="8">
        <v>0</v>
      </c>
      <c r="D58" s="7">
        <f>Projections!D57</f>
        <v>600</v>
      </c>
      <c r="E58" s="8">
        <v>500</v>
      </c>
      <c r="H58" s="2"/>
      <c r="I58" s="2"/>
      <c r="J58" s="8"/>
      <c r="K58" s="8"/>
    </row>
    <row r="59" spans="1:11" x14ac:dyDescent="0.2">
      <c r="A59" s="2" t="s">
        <v>78</v>
      </c>
      <c r="B59" s="8"/>
      <c r="C59" s="8">
        <v>0</v>
      </c>
      <c r="D59" s="7">
        <f>Projections!D58</f>
        <v>500</v>
      </c>
      <c r="E59" s="8">
        <v>600</v>
      </c>
      <c r="H59" s="2"/>
      <c r="I59" s="2"/>
      <c r="J59" s="8"/>
      <c r="K59" s="8"/>
    </row>
    <row r="60" spans="1:11" x14ac:dyDescent="0.2">
      <c r="A60" s="2" t="s">
        <v>25</v>
      </c>
      <c r="B60" s="8">
        <v>4000</v>
      </c>
      <c r="C60" s="8">
        <v>4400</v>
      </c>
      <c r="D60" s="7">
        <f>Projections!D59</f>
        <v>2000</v>
      </c>
      <c r="E60" s="8">
        <v>4500</v>
      </c>
      <c r="H60" s="2"/>
      <c r="I60" s="2"/>
      <c r="J60" s="8"/>
      <c r="K60" s="8"/>
    </row>
    <row r="61" spans="1:11" x14ac:dyDescent="0.2">
      <c r="A61" s="2" t="s">
        <v>26</v>
      </c>
      <c r="B61" s="7">
        <v>125</v>
      </c>
      <c r="C61" s="8">
        <v>137.5</v>
      </c>
      <c r="D61" s="7">
        <f>Projections!D60</f>
        <v>125</v>
      </c>
      <c r="E61" s="8">
        <v>250</v>
      </c>
      <c r="H61" s="2"/>
      <c r="I61" s="2"/>
      <c r="J61" s="8"/>
      <c r="K61" s="8"/>
    </row>
    <row r="62" spans="1:11" x14ac:dyDescent="0.2">
      <c r="A62" s="2" t="s">
        <v>16</v>
      </c>
      <c r="B62" s="7">
        <v>50</v>
      </c>
      <c r="C62" s="8">
        <v>55.000000000000007</v>
      </c>
      <c r="D62" s="7">
        <f>Projections!D61</f>
        <v>50</v>
      </c>
      <c r="E62" s="8">
        <v>500</v>
      </c>
      <c r="H62" s="2"/>
      <c r="I62" s="2"/>
      <c r="J62" s="8"/>
      <c r="K62" s="8"/>
    </row>
    <row r="63" spans="1:11" x14ac:dyDescent="0.2">
      <c r="A63" s="2" t="s">
        <v>17</v>
      </c>
      <c r="B63" s="7">
        <v>500</v>
      </c>
      <c r="C63" s="8">
        <v>550</v>
      </c>
      <c r="D63" s="7">
        <f>Projections!D62</f>
        <v>500</v>
      </c>
      <c r="E63" s="8">
        <v>500</v>
      </c>
      <c r="H63" s="2"/>
      <c r="I63" s="2"/>
      <c r="J63" s="8"/>
      <c r="K63" s="8"/>
    </row>
    <row r="64" spans="1:11" x14ac:dyDescent="0.2">
      <c r="A64" s="2" t="s">
        <v>18</v>
      </c>
      <c r="B64" s="7">
        <v>150</v>
      </c>
      <c r="C64" s="8">
        <v>165</v>
      </c>
      <c r="D64" s="7">
        <f>Projections!D63</f>
        <v>150</v>
      </c>
      <c r="E64" s="8">
        <v>200</v>
      </c>
      <c r="H64" s="2"/>
      <c r="I64" s="2"/>
      <c r="J64" s="8"/>
      <c r="K64" s="8"/>
    </row>
    <row r="65" spans="1:11" x14ac:dyDescent="0.2">
      <c r="A65" s="2" t="s">
        <v>27</v>
      </c>
      <c r="B65" s="7">
        <v>300</v>
      </c>
      <c r="C65" s="8">
        <v>330</v>
      </c>
      <c r="D65" s="7">
        <f>Projections!D64</f>
        <v>300</v>
      </c>
      <c r="E65" s="8">
        <v>500</v>
      </c>
      <c r="H65" s="2"/>
      <c r="I65" s="2"/>
      <c r="J65" s="8"/>
      <c r="K65" s="8"/>
    </row>
    <row r="66" spans="1:11" x14ac:dyDescent="0.2">
      <c r="A66" s="2" t="s">
        <v>20</v>
      </c>
      <c r="B66" s="7">
        <v>250</v>
      </c>
      <c r="C66" s="8">
        <v>275</v>
      </c>
      <c r="D66" s="7">
        <f>Projections!D65</f>
        <v>250</v>
      </c>
      <c r="E66" s="8">
        <v>250</v>
      </c>
      <c r="H66" s="2"/>
      <c r="I66" s="2"/>
      <c r="J66" s="8"/>
      <c r="K66" s="8"/>
    </row>
    <row r="67" spans="1:11" x14ac:dyDescent="0.2">
      <c r="A67" s="2" t="s">
        <v>28</v>
      </c>
      <c r="B67" s="7">
        <v>500</v>
      </c>
      <c r="C67" s="8">
        <v>550</v>
      </c>
      <c r="D67" s="7">
        <f>Projections!D66</f>
        <v>500</v>
      </c>
      <c r="E67" s="8">
        <v>550</v>
      </c>
      <c r="H67" s="2"/>
      <c r="I67" s="2"/>
      <c r="J67" s="8"/>
      <c r="K67" s="8"/>
    </row>
    <row r="68" spans="1:11" x14ac:dyDescent="0.2">
      <c r="A68" s="2" t="s">
        <v>21</v>
      </c>
      <c r="B68" s="7">
        <v>7000</v>
      </c>
      <c r="C68" s="8">
        <v>7700.0000000000009</v>
      </c>
      <c r="D68" s="7">
        <f>Projections!D67</f>
        <v>7000</v>
      </c>
      <c r="E68" s="8">
        <v>8000</v>
      </c>
      <c r="H68" s="12"/>
      <c r="I68" s="2"/>
      <c r="J68" s="8"/>
      <c r="K68" s="8"/>
    </row>
    <row r="69" spans="1:11" ht="12.75" x14ac:dyDescent="0.2">
      <c r="A69" s="2" t="s">
        <v>79</v>
      </c>
      <c r="B69" s="7">
        <v>140</v>
      </c>
      <c r="C69" s="8">
        <v>149.55600000000001</v>
      </c>
      <c r="D69" s="7">
        <f>Projections!D68</f>
        <v>135.96</v>
      </c>
      <c r="E69" s="8">
        <v>150</v>
      </c>
      <c r="H69" s="15"/>
      <c r="I69" s="2"/>
      <c r="J69" s="8"/>
      <c r="K69" s="8"/>
    </row>
    <row r="70" spans="1:11" ht="15" x14ac:dyDescent="0.25">
      <c r="A70" s="2" t="s">
        <v>23</v>
      </c>
      <c r="B70" s="7">
        <v>0</v>
      </c>
      <c r="C70" s="8">
        <v>0</v>
      </c>
      <c r="D70" s="7">
        <f>Projections!D69</f>
        <v>0</v>
      </c>
      <c r="E70" s="8">
        <v>250</v>
      </c>
      <c r="H70" s="5"/>
      <c r="I70" s="9"/>
      <c r="J70" s="21"/>
      <c r="K70" s="21"/>
    </row>
    <row r="71" spans="1:11" x14ac:dyDescent="0.2">
      <c r="A71" s="2" t="s">
        <v>29</v>
      </c>
      <c r="B71" s="7">
        <v>500</v>
      </c>
      <c r="C71" s="8">
        <v>550</v>
      </c>
      <c r="D71" s="7">
        <f>Projections!D70</f>
        <v>500</v>
      </c>
      <c r="E71" s="8">
        <v>500</v>
      </c>
      <c r="H71" s="2"/>
      <c r="I71" s="12"/>
      <c r="J71" s="13"/>
      <c r="K71" s="13"/>
    </row>
    <row r="72" spans="1:11" ht="12.75" x14ac:dyDescent="0.2">
      <c r="A72" s="2" t="s">
        <v>24</v>
      </c>
      <c r="B72" s="7">
        <v>877.5</v>
      </c>
      <c r="C72" s="8">
        <v>965.25000000000011</v>
      </c>
      <c r="D72" s="7">
        <f>Projections!D71</f>
        <v>877.5</v>
      </c>
      <c r="E72" s="8">
        <f>E22*0.03</f>
        <v>930</v>
      </c>
      <c r="F72" s="34" t="s">
        <v>89</v>
      </c>
      <c r="H72" s="2"/>
      <c r="I72" s="15"/>
      <c r="J72" s="14"/>
      <c r="K72" s="14"/>
    </row>
    <row r="73" spans="1:11" customFormat="1" ht="15" x14ac:dyDescent="0.25">
      <c r="A73" s="9"/>
      <c r="B73" s="10"/>
      <c r="C73" s="10"/>
      <c r="D73" s="10"/>
      <c r="E73" s="10"/>
      <c r="F73" s="36"/>
      <c r="H73" s="2"/>
      <c r="I73" s="5"/>
      <c r="J73" s="6"/>
      <c r="K73" s="6"/>
    </row>
    <row r="74" spans="1:11" s="11" customFormat="1" x14ac:dyDescent="0.2">
      <c r="A74" s="12" t="s">
        <v>3</v>
      </c>
      <c r="B74" s="13">
        <f t="shared" ref="B74" si="0">ROUND(SUBTOTAL(9, B56:B73), 5)</f>
        <v>14392.5</v>
      </c>
      <c r="C74" s="13">
        <f>ROUND(SUBTOTAL(9, C56:C73), 5)</f>
        <v>15827.306</v>
      </c>
      <c r="D74" s="13">
        <f>ROUND(SUBTOTAL(9, D56:D73), 5)</f>
        <v>13488.46</v>
      </c>
      <c r="E74" s="13">
        <f>ROUND(SUBTOTAL(9, E56:E73), 5)</f>
        <v>18180</v>
      </c>
      <c r="F74" s="37"/>
      <c r="H74" s="2"/>
      <c r="I74" s="2"/>
      <c r="J74" s="8"/>
      <c r="K74" s="8"/>
    </row>
    <row r="75" spans="1:11" s="11" customFormat="1" x14ac:dyDescent="0.2">
      <c r="A75" s="12"/>
      <c r="B75" s="13"/>
      <c r="C75" s="13"/>
      <c r="D75" s="13"/>
      <c r="E75" s="13"/>
      <c r="F75" s="37"/>
      <c r="H75" s="2"/>
      <c r="I75" s="2"/>
      <c r="J75" s="8"/>
      <c r="K75" s="8"/>
    </row>
    <row r="76" spans="1:11" s="11" customFormat="1" x14ac:dyDescent="0.2">
      <c r="A76" s="12" t="s">
        <v>49</v>
      </c>
      <c r="B76" s="13"/>
      <c r="C76" s="13"/>
      <c r="D76" s="13"/>
      <c r="E76" s="13"/>
      <c r="F76" s="37"/>
      <c r="H76" s="2"/>
      <c r="I76" s="2"/>
      <c r="J76" s="8"/>
      <c r="K76" s="8"/>
    </row>
    <row r="77" spans="1:11" s="11" customFormat="1" x14ac:dyDescent="0.2">
      <c r="A77" s="2" t="s">
        <v>88</v>
      </c>
      <c r="B77" s="8">
        <v>3500</v>
      </c>
      <c r="C77" s="8">
        <v>3250</v>
      </c>
      <c r="D77" s="7">
        <f>250*12</f>
        <v>3000</v>
      </c>
      <c r="E77" s="8">
        <f>7*250</f>
        <v>1750</v>
      </c>
      <c r="F77" s="34" t="s">
        <v>99</v>
      </c>
      <c r="H77" s="2"/>
      <c r="I77" s="2"/>
      <c r="J77" s="8"/>
      <c r="K77" s="8"/>
    </row>
    <row r="78" spans="1:11" s="11" customFormat="1" x14ac:dyDescent="0.2">
      <c r="A78" s="2" t="s">
        <v>60</v>
      </c>
      <c r="B78" s="8">
        <v>300</v>
      </c>
      <c r="C78" s="8">
        <v>325</v>
      </c>
      <c r="D78" s="7">
        <f>Projections!D77</f>
        <v>300</v>
      </c>
      <c r="E78" s="8">
        <v>325</v>
      </c>
      <c r="F78" s="37"/>
      <c r="H78" s="2"/>
      <c r="I78" s="2"/>
      <c r="J78" s="8"/>
      <c r="K78" s="8"/>
    </row>
    <row r="79" spans="1:11" s="11" customFormat="1" x14ac:dyDescent="0.2">
      <c r="A79" s="25" t="s">
        <v>61</v>
      </c>
      <c r="B79" s="8">
        <v>350</v>
      </c>
      <c r="C79" s="8">
        <v>400</v>
      </c>
      <c r="D79" s="7">
        <f>Projections!D77</f>
        <v>300</v>
      </c>
      <c r="E79" s="8">
        <v>250</v>
      </c>
      <c r="F79" s="37"/>
      <c r="H79" s="2"/>
      <c r="I79" s="2"/>
      <c r="J79" s="8"/>
      <c r="K79" s="8"/>
    </row>
    <row r="80" spans="1:11" s="11" customFormat="1" x14ac:dyDescent="0.2">
      <c r="A80" s="25" t="s">
        <v>62</v>
      </c>
      <c r="B80" s="8">
        <v>15</v>
      </c>
      <c r="C80" s="8">
        <v>15</v>
      </c>
      <c r="D80" s="7">
        <f>Projections!D78</f>
        <v>10</v>
      </c>
      <c r="E80" s="8">
        <v>15</v>
      </c>
      <c r="F80" s="37"/>
      <c r="H80" s="2"/>
      <c r="I80" s="2"/>
      <c r="J80" s="8"/>
      <c r="K80" s="8"/>
    </row>
    <row r="81" spans="1:11" s="11" customFormat="1" x14ac:dyDescent="0.2">
      <c r="A81" s="25" t="s">
        <v>63</v>
      </c>
      <c r="B81" s="8">
        <v>31</v>
      </c>
      <c r="C81" s="8">
        <v>31</v>
      </c>
      <c r="D81" s="7">
        <f>Projections!D79</f>
        <v>30</v>
      </c>
      <c r="E81" s="8">
        <v>31</v>
      </c>
      <c r="F81" s="37"/>
      <c r="H81" s="2"/>
      <c r="I81" s="2"/>
      <c r="J81" s="8"/>
      <c r="K81" s="8"/>
    </row>
    <row r="82" spans="1:11" s="11" customFormat="1" x14ac:dyDescent="0.2">
      <c r="A82" s="25" t="s">
        <v>64</v>
      </c>
      <c r="B82" s="27">
        <v>100</v>
      </c>
      <c r="C82" s="27">
        <v>100</v>
      </c>
      <c r="D82" s="26">
        <f>Projections!D80</f>
        <v>100</v>
      </c>
      <c r="E82" s="27">
        <v>100</v>
      </c>
      <c r="F82" s="37"/>
      <c r="H82" s="2"/>
      <c r="I82" s="2"/>
      <c r="J82" s="8"/>
      <c r="K82" s="8"/>
    </row>
    <row r="83" spans="1:11" s="11" customFormat="1" ht="15" x14ac:dyDescent="0.25">
      <c r="A83" s="9"/>
      <c r="B83" s="13"/>
      <c r="C83" s="13"/>
      <c r="D83" s="13"/>
      <c r="E83" s="13"/>
      <c r="F83" s="37"/>
      <c r="H83" s="2"/>
      <c r="I83" s="2"/>
      <c r="J83" s="8"/>
      <c r="K83" s="8"/>
    </row>
    <row r="84" spans="1:11" s="11" customFormat="1" x14ac:dyDescent="0.2">
      <c r="A84" s="12" t="s">
        <v>3</v>
      </c>
      <c r="B84" s="13">
        <f t="shared" ref="B84:C84" si="1">ROUND(SUBTOTAL(9, B77:B83), 5)</f>
        <v>4296</v>
      </c>
      <c r="C84" s="13">
        <f t="shared" si="1"/>
        <v>4121</v>
      </c>
      <c r="D84" s="13">
        <f>ROUND(SUBTOTAL(9, D77:D83), 5)</f>
        <v>3740</v>
      </c>
      <c r="E84" s="13">
        <f>ROUND(SUBTOTAL(9, E77:E83), 5)</f>
        <v>2471</v>
      </c>
      <c r="F84" s="37"/>
      <c r="H84" s="2"/>
      <c r="I84" s="2"/>
      <c r="J84" s="8"/>
      <c r="K84" s="8"/>
    </row>
    <row r="85" spans="1:11" s="11" customFormat="1" x14ac:dyDescent="0.2">
      <c r="A85" s="12"/>
      <c r="B85" s="13"/>
      <c r="C85" s="13"/>
      <c r="D85" s="13"/>
      <c r="E85" s="13"/>
      <c r="F85" s="37"/>
      <c r="H85" s="2"/>
      <c r="I85" s="2"/>
      <c r="J85" s="8"/>
      <c r="K85" s="8"/>
    </row>
    <row r="86" spans="1:11" s="11" customFormat="1" x14ac:dyDescent="0.2">
      <c r="A86" s="12" t="s">
        <v>65</v>
      </c>
      <c r="B86" s="13"/>
      <c r="C86" s="13"/>
      <c r="D86" s="13"/>
      <c r="E86" s="13"/>
      <c r="F86" s="37"/>
      <c r="H86" s="2"/>
      <c r="I86" s="2"/>
      <c r="J86" s="8"/>
      <c r="K86" s="8"/>
    </row>
    <row r="87" spans="1:11" s="11" customFormat="1" x14ac:dyDescent="0.2">
      <c r="A87" s="2" t="s">
        <v>66</v>
      </c>
      <c r="B87" s="7">
        <v>12000</v>
      </c>
      <c r="C87" s="7">
        <v>12000</v>
      </c>
      <c r="D87" s="7">
        <f>Projections!D85</f>
        <v>12000</v>
      </c>
      <c r="E87" s="7">
        <v>12000</v>
      </c>
      <c r="F87" s="37"/>
      <c r="H87" s="2"/>
      <c r="I87" s="2"/>
      <c r="J87" s="8"/>
      <c r="K87" s="8"/>
    </row>
    <row r="88" spans="1:11" s="11" customFormat="1" x14ac:dyDescent="0.2">
      <c r="A88" s="2" t="s">
        <v>67</v>
      </c>
      <c r="B88" s="7">
        <v>12000</v>
      </c>
      <c r="C88" s="7">
        <v>12000</v>
      </c>
      <c r="D88" s="7">
        <f>Projections!D86</f>
        <v>12000</v>
      </c>
      <c r="E88" s="7">
        <v>12000</v>
      </c>
      <c r="F88" s="37"/>
      <c r="H88" s="2"/>
      <c r="I88" s="2"/>
      <c r="J88" s="8"/>
      <c r="K88" s="8"/>
    </row>
    <row r="89" spans="1:11" s="11" customFormat="1" x14ac:dyDescent="0.2">
      <c r="A89" s="25" t="s">
        <v>98</v>
      </c>
      <c r="B89" s="7">
        <f>Projections!B87</f>
        <v>950</v>
      </c>
      <c r="C89" s="7">
        <v>1000</v>
      </c>
      <c r="D89" s="7">
        <f>Projections!D87</f>
        <v>950</v>
      </c>
      <c r="E89" s="8">
        <v>1000</v>
      </c>
      <c r="F89" s="37"/>
      <c r="H89" s="2"/>
      <c r="I89" s="2"/>
      <c r="J89" s="8"/>
      <c r="K89" s="8"/>
    </row>
    <row r="90" spans="1:11" s="11" customFormat="1" x14ac:dyDescent="0.2">
      <c r="A90" s="25" t="s">
        <v>90</v>
      </c>
      <c r="B90" s="7">
        <v>225</v>
      </c>
      <c r="C90" s="7">
        <v>250</v>
      </c>
      <c r="D90" s="7">
        <f>Projections!D88</f>
        <v>0</v>
      </c>
      <c r="E90" s="8">
        <v>300</v>
      </c>
      <c r="F90" s="37"/>
      <c r="H90" s="2"/>
      <c r="I90" s="2"/>
      <c r="J90" s="8"/>
      <c r="K90" s="8"/>
    </row>
    <row r="91" spans="1:11" s="11" customFormat="1" ht="24" x14ac:dyDescent="0.2">
      <c r="A91" s="25" t="s">
        <v>20</v>
      </c>
      <c r="B91" s="26">
        <f>Projections!B89</f>
        <v>100</v>
      </c>
      <c r="C91" s="26">
        <v>100</v>
      </c>
      <c r="D91" s="26">
        <f>Projections!D89</f>
        <v>100</v>
      </c>
      <c r="E91" s="27">
        <v>100</v>
      </c>
      <c r="F91" s="34" t="s">
        <v>97</v>
      </c>
      <c r="H91" s="2"/>
      <c r="I91" s="2"/>
      <c r="J91" s="8"/>
      <c r="K91" s="8"/>
    </row>
    <row r="92" spans="1:11" s="11" customFormat="1" ht="15" x14ac:dyDescent="0.25">
      <c r="A92" s="9"/>
      <c r="B92" s="13"/>
      <c r="C92" s="13"/>
      <c r="D92" s="13"/>
      <c r="E92" s="13"/>
      <c r="F92" s="37"/>
      <c r="H92" s="2"/>
      <c r="I92" s="2"/>
      <c r="J92" s="8"/>
      <c r="K92" s="8"/>
    </row>
    <row r="93" spans="1:11" s="11" customFormat="1" x14ac:dyDescent="0.2">
      <c r="A93" s="12" t="s">
        <v>3</v>
      </c>
      <c r="B93" s="13">
        <f t="shared" ref="B93:C93" si="2">ROUND(SUBTOTAL(9, B87:B92), 5)</f>
        <v>25275</v>
      </c>
      <c r="C93" s="13">
        <f t="shared" si="2"/>
        <v>25350</v>
      </c>
      <c r="D93" s="13">
        <f>ROUND(SUBTOTAL(9, D87:D92), 5)</f>
        <v>25050</v>
      </c>
      <c r="E93" s="13">
        <f>ROUND(SUBTOTAL(9, E87:E92), 5)</f>
        <v>25400</v>
      </c>
      <c r="F93" s="37"/>
      <c r="H93" s="2"/>
      <c r="I93" s="2"/>
      <c r="J93" s="8"/>
      <c r="K93" s="8"/>
    </row>
    <row r="94" spans="1:11" s="11" customFormat="1" x14ac:dyDescent="0.2">
      <c r="A94" s="12"/>
      <c r="B94" s="13"/>
      <c r="C94" s="13"/>
      <c r="D94" s="13"/>
      <c r="E94" s="13"/>
      <c r="F94" s="37"/>
      <c r="H94" s="2"/>
      <c r="I94" s="2"/>
      <c r="J94" s="8"/>
      <c r="K94" s="8"/>
    </row>
    <row r="95" spans="1:11" s="11" customFormat="1" x14ac:dyDescent="0.2">
      <c r="A95" s="12" t="s">
        <v>80</v>
      </c>
      <c r="B95" s="13"/>
      <c r="C95" s="13"/>
      <c r="D95" s="7"/>
      <c r="E95" s="13"/>
      <c r="F95" s="37"/>
      <c r="H95" s="2"/>
      <c r="I95" s="2"/>
      <c r="J95" s="8"/>
      <c r="K95" s="8"/>
    </row>
    <row r="96" spans="1:11" s="11" customFormat="1" ht="24" x14ac:dyDescent="0.2">
      <c r="A96" s="2" t="s">
        <v>81</v>
      </c>
      <c r="B96" s="8">
        <v>1000</v>
      </c>
      <c r="C96" s="8">
        <v>1000</v>
      </c>
      <c r="D96" s="7">
        <f>Projections!D94</f>
        <v>125</v>
      </c>
      <c r="E96" s="8">
        <v>1000</v>
      </c>
      <c r="F96" s="34" t="s">
        <v>93</v>
      </c>
      <c r="H96" s="2"/>
      <c r="I96" s="2"/>
      <c r="J96" s="8"/>
      <c r="K96" s="8"/>
    </row>
    <row r="97" spans="1:11" s="11" customFormat="1" x14ac:dyDescent="0.2">
      <c r="A97" s="2" t="s">
        <v>51</v>
      </c>
      <c r="B97" s="8">
        <v>2000</v>
      </c>
      <c r="C97" s="8">
        <v>2000</v>
      </c>
      <c r="D97" s="7">
        <f>Projections!D95</f>
        <v>300</v>
      </c>
      <c r="E97" s="8">
        <v>1000</v>
      </c>
      <c r="F97" s="34" t="s">
        <v>92</v>
      </c>
      <c r="H97" s="2"/>
      <c r="I97" s="2"/>
      <c r="J97" s="8"/>
      <c r="K97" s="8"/>
    </row>
    <row r="98" spans="1:11" s="11" customFormat="1" x14ac:dyDescent="0.2">
      <c r="A98" s="25" t="s">
        <v>21</v>
      </c>
      <c r="B98" s="8">
        <v>1000</v>
      </c>
      <c r="C98" s="8">
        <v>1000</v>
      </c>
      <c r="D98" s="7">
        <f>Projections!D96</f>
        <v>150</v>
      </c>
      <c r="E98" s="8">
        <v>700</v>
      </c>
      <c r="F98" s="34" t="s">
        <v>95</v>
      </c>
      <c r="H98" s="2"/>
      <c r="I98" s="2"/>
      <c r="J98" s="8"/>
      <c r="K98" s="8"/>
    </row>
    <row r="99" spans="1:11" s="11" customFormat="1" x14ac:dyDescent="0.2">
      <c r="A99" s="25" t="s">
        <v>70</v>
      </c>
      <c r="B99" s="8">
        <v>3500</v>
      </c>
      <c r="C99" s="8">
        <v>3500</v>
      </c>
      <c r="D99" s="7">
        <f>Projections!D97</f>
        <v>500</v>
      </c>
      <c r="E99" s="8">
        <v>3500</v>
      </c>
      <c r="F99" s="34" t="s">
        <v>96</v>
      </c>
      <c r="H99" s="2"/>
      <c r="I99" s="2"/>
      <c r="J99" s="8"/>
      <c r="K99" s="8"/>
    </row>
    <row r="100" spans="1:11" s="11" customFormat="1" x14ac:dyDescent="0.2">
      <c r="A100" s="25" t="s">
        <v>20</v>
      </c>
      <c r="B100" s="27">
        <v>1000</v>
      </c>
      <c r="C100" s="27">
        <v>1000</v>
      </c>
      <c r="D100" s="26">
        <f>Projections!D98</f>
        <v>200</v>
      </c>
      <c r="E100" s="27">
        <v>1000</v>
      </c>
      <c r="F100" s="34" t="s">
        <v>96</v>
      </c>
      <c r="H100" s="2"/>
      <c r="I100" s="2"/>
      <c r="J100" s="8"/>
      <c r="K100" s="8"/>
    </row>
    <row r="101" spans="1:11" s="11" customFormat="1" ht="15" x14ac:dyDescent="0.25">
      <c r="A101" s="9"/>
      <c r="B101" s="13"/>
      <c r="C101" s="13"/>
      <c r="D101" s="13"/>
      <c r="E101" s="13"/>
      <c r="F101" s="37"/>
      <c r="H101" s="2"/>
      <c r="I101" s="2"/>
      <c r="J101" s="8"/>
      <c r="K101" s="8"/>
    </row>
    <row r="102" spans="1:11" s="11" customFormat="1" x14ac:dyDescent="0.2">
      <c r="A102" s="13">
        <f t="shared" ref="A102:C102" si="3">ROUND(SUBTOTAL(9, A96:A101), 5)</f>
        <v>0</v>
      </c>
      <c r="B102" s="13">
        <f t="shared" si="3"/>
        <v>8500</v>
      </c>
      <c r="C102" s="13">
        <f t="shared" si="3"/>
        <v>8500</v>
      </c>
      <c r="D102" s="13">
        <f>ROUND(SUBTOTAL(9, D96:D101), 5)</f>
        <v>1275</v>
      </c>
      <c r="E102" s="13">
        <f>ROUND(SUBTOTAL(9, E96:E101), 5)</f>
        <v>7200</v>
      </c>
      <c r="F102" s="37"/>
      <c r="H102" s="2"/>
      <c r="I102" s="2"/>
      <c r="J102" s="8"/>
      <c r="K102" s="8"/>
    </row>
    <row r="103" spans="1:11" s="11" customFormat="1" x14ac:dyDescent="0.2">
      <c r="A103" s="12"/>
      <c r="B103" s="13"/>
      <c r="C103" s="13"/>
      <c r="D103" s="13"/>
      <c r="E103" s="13"/>
      <c r="F103" s="37"/>
      <c r="H103" s="2"/>
      <c r="I103" s="2"/>
      <c r="J103" s="8"/>
      <c r="K103" s="8"/>
    </row>
    <row r="104" spans="1:11" s="3" customFormat="1" ht="12.75" x14ac:dyDescent="0.2">
      <c r="A104" s="5" t="s">
        <v>30</v>
      </c>
      <c r="B104" s="6"/>
      <c r="C104" s="6" t="s">
        <v>4</v>
      </c>
      <c r="D104" s="6" t="s">
        <v>4</v>
      </c>
      <c r="E104" s="6"/>
      <c r="F104" s="35"/>
      <c r="H104" s="2"/>
      <c r="I104" s="2"/>
      <c r="J104" s="8"/>
      <c r="K104" s="8"/>
    </row>
    <row r="105" spans="1:11" x14ac:dyDescent="0.2">
      <c r="A105" s="2" t="s">
        <v>31</v>
      </c>
      <c r="B105" s="7">
        <v>22500</v>
      </c>
      <c r="C105" s="7">
        <v>20000</v>
      </c>
      <c r="D105" s="7">
        <f>Projections!D103</f>
        <v>20000</v>
      </c>
      <c r="E105" s="7">
        <v>20000</v>
      </c>
      <c r="H105" s="2"/>
      <c r="I105" s="2"/>
      <c r="J105" s="8"/>
      <c r="K105" s="8"/>
    </row>
    <row r="106" spans="1:11" x14ac:dyDescent="0.2">
      <c r="A106" s="2" t="s">
        <v>32</v>
      </c>
      <c r="B106" s="7">
        <v>500</v>
      </c>
      <c r="C106" s="7">
        <f>Projections!C104</f>
        <v>550</v>
      </c>
      <c r="D106" s="7">
        <f>Projections!D104</f>
        <v>550</v>
      </c>
      <c r="E106" s="7">
        <v>550</v>
      </c>
      <c r="H106" s="2"/>
      <c r="I106" s="2"/>
      <c r="J106" s="8"/>
      <c r="K106" s="8"/>
    </row>
    <row r="107" spans="1:11" x14ac:dyDescent="0.2">
      <c r="A107" s="2" t="s">
        <v>33</v>
      </c>
      <c r="B107" s="7">
        <v>150</v>
      </c>
      <c r="C107" s="7">
        <v>155</v>
      </c>
      <c r="D107" s="7">
        <f>Projections!D105</f>
        <v>154.08000000000001</v>
      </c>
      <c r="E107" s="7">
        <v>500</v>
      </c>
      <c r="H107" s="2"/>
      <c r="I107" s="2"/>
      <c r="J107" s="8"/>
      <c r="K107" s="8"/>
    </row>
    <row r="108" spans="1:11" x14ac:dyDescent="0.2">
      <c r="A108" s="2" t="s">
        <v>16</v>
      </c>
      <c r="B108" s="7">
        <v>20</v>
      </c>
      <c r="C108" s="7">
        <v>25</v>
      </c>
      <c r="D108" s="7">
        <f>Projections!D106</f>
        <v>25.599999999999998</v>
      </c>
      <c r="E108" s="7">
        <v>30</v>
      </c>
      <c r="H108" s="2"/>
      <c r="I108" s="2"/>
      <c r="J108" s="8"/>
      <c r="K108" s="8"/>
    </row>
    <row r="109" spans="1:11" x14ac:dyDescent="0.2">
      <c r="A109" s="2" t="s">
        <v>17</v>
      </c>
      <c r="B109" s="7">
        <v>20</v>
      </c>
      <c r="C109" s="7">
        <v>25</v>
      </c>
      <c r="D109" s="7">
        <f>Projections!D107</f>
        <v>5.6000000000000005</v>
      </c>
      <c r="E109" s="7">
        <v>20</v>
      </c>
      <c r="H109" s="2"/>
      <c r="I109" s="2"/>
      <c r="J109" s="8"/>
      <c r="K109" s="8"/>
    </row>
    <row r="110" spans="1:11" x14ac:dyDescent="0.2">
      <c r="A110" s="2" t="s">
        <v>18</v>
      </c>
      <c r="B110" s="7">
        <v>85</v>
      </c>
      <c r="C110" s="7">
        <v>100</v>
      </c>
      <c r="D110" s="7">
        <f>Projections!D108</f>
        <v>101.75999999999999</v>
      </c>
      <c r="E110" s="7">
        <v>100</v>
      </c>
      <c r="H110" s="2"/>
      <c r="I110" s="2"/>
      <c r="J110" s="8"/>
      <c r="K110" s="8"/>
    </row>
    <row r="111" spans="1:11" x14ac:dyDescent="0.2">
      <c r="A111" s="2" t="s">
        <v>34</v>
      </c>
      <c r="B111" s="7">
        <v>95</v>
      </c>
      <c r="C111" s="7">
        <v>150</v>
      </c>
      <c r="D111" s="7">
        <f>Projections!D109</f>
        <v>193.57333333333335</v>
      </c>
      <c r="E111" s="7">
        <v>200</v>
      </c>
      <c r="H111" s="2"/>
      <c r="I111" s="2"/>
      <c r="J111" s="8"/>
      <c r="K111" s="8"/>
    </row>
    <row r="112" spans="1:11" x14ac:dyDescent="0.2">
      <c r="A112" s="2" t="s">
        <v>35</v>
      </c>
      <c r="B112" s="7">
        <v>320</v>
      </c>
      <c r="C112" s="7">
        <v>320</v>
      </c>
      <c r="D112" s="7">
        <f>Projections!D110</f>
        <v>317.76</v>
      </c>
      <c r="E112" s="7">
        <v>320</v>
      </c>
      <c r="H112" s="2"/>
      <c r="I112" s="2"/>
      <c r="J112" s="8"/>
      <c r="K112" s="8"/>
    </row>
    <row r="113" spans="1:11" x14ac:dyDescent="0.2">
      <c r="A113" s="2" t="s">
        <v>36</v>
      </c>
      <c r="B113" s="7">
        <v>1500</v>
      </c>
      <c r="C113" s="7">
        <v>1550</v>
      </c>
      <c r="D113" s="7">
        <f>Projections!D111</f>
        <v>1559</v>
      </c>
      <c r="E113" s="7">
        <v>1600</v>
      </c>
      <c r="H113" s="2"/>
      <c r="I113" s="2"/>
      <c r="J113" s="8"/>
      <c r="K113" s="8"/>
    </row>
    <row r="114" spans="1:11" ht="15" x14ac:dyDescent="0.25">
      <c r="A114" s="2" t="s">
        <v>24</v>
      </c>
      <c r="B114" s="7">
        <f>Projections!B112</f>
        <v>0</v>
      </c>
      <c r="C114" s="7">
        <f>Projections!C112</f>
        <v>0</v>
      </c>
      <c r="D114" s="7">
        <f>Projections!D112</f>
        <v>0</v>
      </c>
      <c r="E114" s="7">
        <v>0</v>
      </c>
      <c r="H114" s="9"/>
      <c r="I114" s="2"/>
      <c r="J114" s="8"/>
      <c r="K114" s="8"/>
    </row>
    <row r="115" spans="1:11" x14ac:dyDescent="0.2">
      <c r="A115" s="2" t="s">
        <v>37</v>
      </c>
      <c r="B115" s="7">
        <v>325</v>
      </c>
      <c r="C115" s="7">
        <v>325</v>
      </c>
      <c r="D115" s="7">
        <f>Projections!D113</f>
        <v>321.83</v>
      </c>
      <c r="E115" s="7">
        <v>325</v>
      </c>
      <c r="H115" s="12"/>
      <c r="I115" s="2"/>
      <c r="J115" s="8"/>
      <c r="K115" s="8"/>
    </row>
    <row r="116" spans="1:11" s="11" customFormat="1" ht="15" x14ac:dyDescent="0.25">
      <c r="A116" s="9"/>
      <c r="B116" s="10"/>
      <c r="C116" s="10"/>
      <c r="D116" s="10"/>
      <c r="E116" s="10"/>
      <c r="F116" s="37"/>
      <c r="H116" s="12"/>
      <c r="I116" s="15"/>
      <c r="J116" s="14"/>
      <c r="K116" s="14"/>
    </row>
    <row r="117" spans="1:11" s="14" customFormat="1" ht="15" x14ac:dyDescent="0.25">
      <c r="A117" s="12" t="s">
        <v>3</v>
      </c>
      <c r="B117" s="13">
        <f>ROUND(SUBTOTAL(9, B104:B116), 5)</f>
        <v>25515</v>
      </c>
      <c r="C117" s="13">
        <f>ROUND(SUBTOTAL(9, C104:C116), 5)</f>
        <v>23200</v>
      </c>
      <c r="D117" s="13">
        <f>ROUND(SUBTOTAL(9, D104:D116), 5)</f>
        <v>23229.20333</v>
      </c>
      <c r="E117" s="13">
        <f>ROUND(SUBTOTAL(9, E104:E116), 5)</f>
        <v>23645</v>
      </c>
      <c r="F117" s="38"/>
      <c r="H117" s="9"/>
      <c r="I117" s="9"/>
      <c r="J117" s="21"/>
      <c r="K117" s="21"/>
    </row>
    <row r="118" spans="1:11" customFormat="1" ht="15" x14ac:dyDescent="0.25">
      <c r="A118" s="15" t="s">
        <v>4</v>
      </c>
      <c r="B118" s="14"/>
      <c r="C118" s="14"/>
      <c r="D118" s="14"/>
      <c r="E118" s="14"/>
      <c r="F118" s="36"/>
      <c r="H118" s="12"/>
      <c r="I118" s="12"/>
      <c r="J118" s="13"/>
      <c r="K118" s="13"/>
    </row>
    <row r="119" spans="1:11" s="11" customFormat="1" ht="15" x14ac:dyDescent="0.25">
      <c r="A119" s="9"/>
      <c r="B119" s="10"/>
      <c r="C119" s="10"/>
      <c r="D119" s="10"/>
      <c r="E119" s="10"/>
      <c r="F119" s="37"/>
      <c r="H119" s="2"/>
      <c r="I119" s="9"/>
      <c r="J119" s="21"/>
      <c r="K119" s="21"/>
    </row>
    <row r="120" spans="1:11" customFormat="1" ht="15" x14ac:dyDescent="0.25">
      <c r="A120" s="12" t="s">
        <v>38</v>
      </c>
      <c r="B120" s="13">
        <f>ROUND(B42+B55+B74+B84+B93+B102+B117+SUBTOTAL(9, B118:B119), 5)</f>
        <v>80428.42</v>
      </c>
      <c r="C120" s="13">
        <f t="shared" ref="C120:E120" si="4">ROUND(C42+C55+C74+C84+C93+C102+C117+SUBTOTAL(9, C118:C119), 5)</f>
        <v>81873.305999999997</v>
      </c>
      <c r="D120" s="13">
        <f t="shared" si="4"/>
        <v>71125.623330000002</v>
      </c>
      <c r="E120" s="13">
        <f t="shared" si="4"/>
        <v>82241</v>
      </c>
      <c r="F120" s="36"/>
      <c r="H120" s="9"/>
      <c r="I120" s="12"/>
      <c r="J120" s="13"/>
      <c r="K120" s="13"/>
    </row>
    <row r="121" spans="1:11" s="11" customFormat="1" ht="15" x14ac:dyDescent="0.25">
      <c r="A121" s="9"/>
      <c r="B121" s="10"/>
      <c r="C121" s="10"/>
      <c r="D121" s="10"/>
      <c r="E121" s="10"/>
      <c r="F121" s="37"/>
      <c r="H121" s="12"/>
      <c r="I121" s="2"/>
      <c r="J121" s="8"/>
      <c r="K121" s="8"/>
    </row>
    <row r="122" spans="1:11" ht="15" x14ac:dyDescent="0.25">
      <c r="A122" s="12" t="s">
        <v>39</v>
      </c>
      <c r="B122" s="13">
        <f>-(ROUND(-B32+B120, 5))</f>
        <v>-3818.94</v>
      </c>
      <c r="C122" s="13">
        <f>-(ROUND(-C32+C120, 5))</f>
        <v>614.69399999999996</v>
      </c>
      <c r="D122" s="13">
        <f>-(ROUND(-D32+D120, 5))</f>
        <v>4564.3766699999996</v>
      </c>
      <c r="E122" s="13">
        <f>-(ROUND(-E32+E120, 5))</f>
        <v>209</v>
      </c>
      <c r="H122" s="9"/>
      <c r="I122" s="9"/>
      <c r="J122" s="21"/>
      <c r="K122" s="21"/>
    </row>
    <row r="123" spans="1:11" customFormat="1" ht="15" x14ac:dyDescent="0.25">
      <c r="A123" s="2" t="s">
        <v>40</v>
      </c>
      <c r="B123" s="8">
        <v>350</v>
      </c>
      <c r="C123" s="8">
        <v>0</v>
      </c>
      <c r="D123" s="8">
        <v>-274.95999999999998</v>
      </c>
      <c r="E123" s="8">
        <v>0</v>
      </c>
      <c r="F123" s="36"/>
      <c r="I123" s="12"/>
      <c r="J123" s="16"/>
      <c r="K123" s="16"/>
    </row>
    <row r="124" spans="1:11" s="11" customFormat="1" ht="15" x14ac:dyDescent="0.25">
      <c r="A124" s="9"/>
      <c r="B124" s="10"/>
      <c r="C124" s="10"/>
      <c r="D124" s="10"/>
      <c r="E124" s="10"/>
      <c r="F124" s="37"/>
      <c r="I124" s="9"/>
      <c r="J124" s="21"/>
      <c r="K124" s="21"/>
    </row>
    <row r="125" spans="1:11" customFormat="1" ht="15.75" thickBot="1" x14ac:dyDescent="0.3">
      <c r="A125" s="12" t="s">
        <v>41</v>
      </c>
      <c r="B125" s="16">
        <f t="shared" ref="B125" si="5">-(ROUND(-B122-SUBTOTAL(9, B123:B124), 5))</f>
        <v>-3468.94</v>
      </c>
      <c r="C125" s="16">
        <f>-(ROUND(-C122-SUBTOTAL(9, C123:C124), 5))</f>
        <v>614.69399999999996</v>
      </c>
      <c r="D125" s="16">
        <f>-(ROUND(-D122-SUBTOTAL(9, D123:D124), 5))</f>
        <v>4289.4166699999996</v>
      </c>
      <c r="E125" s="16">
        <f>-(ROUND(-E122-SUBTOTAL(9, E123:E124), 5))</f>
        <v>209</v>
      </c>
      <c r="F125" s="36"/>
      <c r="I125" s="1"/>
      <c r="J125" s="1"/>
      <c r="K125" s="1"/>
    </row>
    <row r="126" spans="1:11" ht="16.5" thickTop="1" thickBot="1" x14ac:dyDescent="0.3">
      <c r="A126" s="17"/>
      <c r="B126" s="18"/>
      <c r="C126" s="18"/>
      <c r="D126" s="18"/>
      <c r="E126" s="18"/>
    </row>
  </sheetData>
  <mergeCells count="1">
    <mergeCell ref="B1:E1"/>
  </mergeCells>
  <pageMargins left="0.7" right="0.7" top="1.0416666666666667" bottom="0.65277777777777779" header="0.3" footer="0.3"/>
  <pageSetup orientation="landscape" r:id="rId1"/>
  <headerFooter>
    <oddHeader xml:space="preserve">&amp;C&amp;"Arial"&amp;10&amp;B NAIFA-GWDC Income Statement&amp;B
&amp;B For the Nine Months Ending September 30, 2020&amp;B
&amp;B &amp;B&amp;L&amp;"Arial"&amp;10
</oddHeader>
    <oddFooter>&amp;L&amp;8&amp;"Arial"&amp;D at &amp;T&amp;C&amp;8&amp;"Arial"For Management Purposes Only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20650-BDCE-4DCE-B8EA-E4A6A5B02750}">
  <dimension ref="A1:F124"/>
  <sheetViews>
    <sheetView workbookViewId="0">
      <pane ySplit="1" topLeftCell="A2" activePane="bottomLeft" state="frozenSplit"/>
      <selection activeCell="F4" sqref="F4"/>
      <selection pane="bottomLeft" activeCell="C7" sqref="C7"/>
    </sheetView>
  </sheetViews>
  <sheetFormatPr defaultRowHeight="12" x14ac:dyDescent="0.2"/>
  <cols>
    <col min="1" max="1" width="25.42578125" style="1" customWidth="1"/>
    <col min="2" max="2" width="9.85546875" style="1" bestFit="1" customWidth="1"/>
    <col min="3" max="4" width="10.28515625" style="1" bestFit="1" customWidth="1"/>
    <col min="5" max="5" width="17.7109375" style="1" bestFit="1" customWidth="1"/>
    <col min="6" max="6" width="11" style="1" bestFit="1" customWidth="1"/>
    <col min="7" max="16384" width="9.140625" style="1"/>
  </cols>
  <sheetData>
    <row r="1" spans="1:4" x14ac:dyDescent="0.2">
      <c r="A1" s="2"/>
    </row>
    <row r="2" spans="1:4" s="3" customFormat="1" ht="12.75" x14ac:dyDescent="0.2">
      <c r="A2" s="4" t="s">
        <v>0</v>
      </c>
      <c r="B2" s="42" t="s">
        <v>100</v>
      </c>
      <c r="C2" s="43" t="s">
        <v>102</v>
      </c>
      <c r="D2" s="43" t="s">
        <v>101</v>
      </c>
    </row>
    <row r="3" spans="1:4" s="3" customFormat="1" ht="12.75" x14ac:dyDescent="0.2">
      <c r="A3" s="5" t="s">
        <v>1</v>
      </c>
      <c r="B3" s="6" t="s">
        <v>42</v>
      </c>
      <c r="C3" s="6" t="s">
        <v>43</v>
      </c>
      <c r="D3" s="6" t="s">
        <v>43</v>
      </c>
    </row>
    <row r="4" spans="1:4" x14ac:dyDescent="0.2">
      <c r="A4" s="2" t="s">
        <v>2</v>
      </c>
      <c r="B4" s="7">
        <v>30000</v>
      </c>
      <c r="C4" s="7">
        <f>B4/3</f>
        <v>10000</v>
      </c>
      <c r="D4" s="8">
        <f>B4+C4</f>
        <v>40000</v>
      </c>
    </row>
    <row r="5" spans="1:4" customFormat="1" ht="6" customHeight="1" x14ac:dyDescent="0.25">
      <c r="A5" s="9"/>
      <c r="B5" s="10"/>
      <c r="C5" s="10"/>
      <c r="D5" s="10"/>
    </row>
    <row r="6" spans="1:4" s="11" customFormat="1" x14ac:dyDescent="0.2">
      <c r="A6" s="12" t="s">
        <v>3</v>
      </c>
      <c r="B6" s="13">
        <f>ROUND(SUBTOTAL(9, B4:B5), 5)</f>
        <v>30000</v>
      </c>
      <c r="C6" s="13">
        <f>ROUND(SUBTOTAL(9, C4:C5), 5)</f>
        <v>10000</v>
      </c>
      <c r="D6" s="13">
        <f>B6+C6</f>
        <v>40000</v>
      </c>
    </row>
    <row r="7" spans="1:4" s="14" customFormat="1" ht="12" customHeight="1" x14ac:dyDescent="0.2">
      <c r="A7" s="15" t="s">
        <v>4</v>
      </c>
    </row>
    <row r="8" spans="1:4" s="3" customFormat="1" ht="12.75" x14ac:dyDescent="0.2">
      <c r="A8" s="5" t="s">
        <v>52</v>
      </c>
      <c r="B8" s="6" t="s">
        <v>4</v>
      </c>
      <c r="C8" s="6" t="s">
        <v>4</v>
      </c>
      <c r="D8" s="6" t="s">
        <v>4</v>
      </c>
    </row>
    <row r="9" spans="1:4" x14ac:dyDescent="0.2">
      <c r="A9" s="2" t="s">
        <v>53</v>
      </c>
      <c r="B9" s="8">
        <v>2500</v>
      </c>
      <c r="C9" s="8">
        <f t="shared" ref="C9:C10" si="0">B9/3</f>
        <v>833.33333333333337</v>
      </c>
      <c r="D9" s="8">
        <f>B9+C9</f>
        <v>3333.3333333333335</v>
      </c>
    </row>
    <row r="10" spans="1:4" x14ac:dyDescent="0.2">
      <c r="A10" s="2" t="s">
        <v>54</v>
      </c>
      <c r="B10" s="8">
        <v>1000</v>
      </c>
      <c r="C10" s="8">
        <f t="shared" si="0"/>
        <v>333.33333333333331</v>
      </c>
      <c r="D10" s="8">
        <f>B10+C10</f>
        <v>1333.3333333333333</v>
      </c>
    </row>
    <row r="11" spans="1:4" x14ac:dyDescent="0.2">
      <c r="A11" s="2" t="s">
        <v>55</v>
      </c>
      <c r="B11" s="8">
        <v>500</v>
      </c>
      <c r="C11" s="8">
        <v>0</v>
      </c>
      <c r="D11" s="8">
        <f>B11+C11</f>
        <v>500</v>
      </c>
    </row>
    <row r="12" spans="1:4" x14ac:dyDescent="0.2">
      <c r="A12" s="2" t="s">
        <v>6</v>
      </c>
      <c r="B12" s="8">
        <v>400</v>
      </c>
      <c r="C12" s="8">
        <f>B12/3</f>
        <v>133.33333333333334</v>
      </c>
      <c r="D12" s="8">
        <f>B12+C12</f>
        <v>533.33333333333337</v>
      </c>
    </row>
    <row r="13" spans="1:4" customFormat="1" ht="8.25" customHeight="1" x14ac:dyDescent="0.25">
      <c r="A13" s="9"/>
      <c r="B13" s="10"/>
      <c r="C13" s="10"/>
      <c r="D13" s="10"/>
    </row>
    <row r="14" spans="1:4" s="11" customFormat="1" x14ac:dyDescent="0.2">
      <c r="A14" s="12" t="s">
        <v>3</v>
      </c>
      <c r="B14" s="13">
        <f>ROUND(SUBTOTAL(9, B7:B13), 5)</f>
        <v>4400</v>
      </c>
      <c r="C14" s="13">
        <f>ROUND(SUBTOTAL(9, C7:C13), 5)</f>
        <v>1300</v>
      </c>
      <c r="D14" s="13">
        <f>B14+C14</f>
        <v>5700</v>
      </c>
    </row>
    <row r="15" spans="1:4" s="14" customFormat="1" ht="12.75" x14ac:dyDescent="0.2">
      <c r="A15" s="15" t="s">
        <v>4</v>
      </c>
    </row>
    <row r="16" spans="1:4" s="3" customFormat="1" ht="25.5" x14ac:dyDescent="0.2">
      <c r="A16" s="5" t="s">
        <v>50</v>
      </c>
      <c r="B16" s="6" t="s">
        <v>4</v>
      </c>
      <c r="C16" s="6" t="s">
        <v>4</v>
      </c>
      <c r="D16" s="6" t="s">
        <v>4</v>
      </c>
    </row>
    <row r="17" spans="1:6" x14ac:dyDescent="0.2">
      <c r="A17" s="2" t="s">
        <v>15</v>
      </c>
      <c r="B17" s="8">
        <v>250</v>
      </c>
      <c r="C17" s="8">
        <v>0</v>
      </c>
      <c r="D17" s="8">
        <f>B17+C17</f>
        <v>250</v>
      </c>
    </row>
    <row r="18" spans="1:6" x14ac:dyDescent="0.2">
      <c r="A18" s="2" t="s">
        <v>5</v>
      </c>
      <c r="B18" s="8">
        <v>15000</v>
      </c>
      <c r="C18" s="8">
        <v>0</v>
      </c>
      <c r="D18" s="8">
        <f>B18+C18</f>
        <v>15000</v>
      </c>
    </row>
    <row r="19" spans="1:6" x14ac:dyDescent="0.2">
      <c r="A19" s="2" t="s">
        <v>51</v>
      </c>
      <c r="B19" s="8">
        <v>14000</v>
      </c>
      <c r="C19" s="8">
        <v>0</v>
      </c>
      <c r="D19" s="8">
        <f>B19+C19</f>
        <v>14000</v>
      </c>
    </row>
    <row r="20" spans="1:6" customFormat="1" ht="8.25" customHeight="1" x14ac:dyDescent="0.25">
      <c r="A20" s="9"/>
      <c r="B20" s="10"/>
      <c r="C20" s="10"/>
      <c r="D20" s="10"/>
    </row>
    <row r="21" spans="1:6" s="11" customFormat="1" x14ac:dyDescent="0.2">
      <c r="A21" s="12" t="s">
        <v>3</v>
      </c>
      <c r="B21" s="13">
        <f>ROUND(SUBTOTAL(9, B15:B20), 5)</f>
        <v>29250</v>
      </c>
      <c r="C21" s="13">
        <f>ROUND(SUBTOTAL(9, C15:C20), 5)</f>
        <v>0</v>
      </c>
      <c r="D21" s="13">
        <f>B21+C21</f>
        <v>29250</v>
      </c>
    </row>
    <row r="22" spans="1:6" s="14" customFormat="1" ht="12.75" x14ac:dyDescent="0.2">
      <c r="A22" s="15" t="s">
        <v>4</v>
      </c>
    </row>
    <row r="23" spans="1:6" s="3" customFormat="1" ht="12.75" x14ac:dyDescent="0.2">
      <c r="A23" s="5" t="s">
        <v>11</v>
      </c>
      <c r="B23" s="6" t="s">
        <v>4</v>
      </c>
      <c r="C23" s="6" t="s">
        <v>4</v>
      </c>
      <c r="D23" s="6" t="s">
        <v>4</v>
      </c>
    </row>
    <row r="24" spans="1:6" x14ac:dyDescent="0.2">
      <c r="A24" s="2" t="s">
        <v>49</v>
      </c>
      <c r="B24" s="8">
        <v>300</v>
      </c>
      <c r="C24" s="8">
        <f>B24/3</f>
        <v>100</v>
      </c>
      <c r="D24" s="8">
        <f>B24+C24</f>
        <v>400</v>
      </c>
    </row>
    <row r="25" spans="1:6" x14ac:dyDescent="0.2">
      <c r="A25" s="2" t="s">
        <v>69</v>
      </c>
      <c r="B25" s="8">
        <v>300</v>
      </c>
      <c r="C25" s="8">
        <v>0</v>
      </c>
      <c r="D25" s="8">
        <f>B25+C25</f>
        <v>300</v>
      </c>
    </row>
    <row r="26" spans="1:6" x14ac:dyDescent="0.2">
      <c r="A26" s="2" t="s">
        <v>12</v>
      </c>
      <c r="B26" s="8">
        <v>30</v>
      </c>
      <c r="C26" s="8">
        <f>B26/3</f>
        <v>10</v>
      </c>
      <c r="D26" s="8">
        <f>B26+C26</f>
        <v>40</v>
      </c>
    </row>
    <row r="27" spans="1:6" customFormat="1" ht="4.5" customHeight="1" x14ac:dyDescent="0.25">
      <c r="A27" s="9"/>
      <c r="B27" s="10"/>
      <c r="C27" s="10"/>
      <c r="D27" s="10"/>
    </row>
    <row r="28" spans="1:6" s="11" customFormat="1" x14ac:dyDescent="0.2">
      <c r="A28" s="12" t="s">
        <v>3</v>
      </c>
      <c r="B28" s="13">
        <f>ROUND(SUBTOTAL(9, B22:B27), 5)</f>
        <v>630</v>
      </c>
      <c r="C28" s="13">
        <f>ROUND(SUBTOTAL(9, C22:C27), 5)</f>
        <v>110</v>
      </c>
      <c r="D28" s="13">
        <f>B28+C28</f>
        <v>740</v>
      </c>
    </row>
    <row r="29" spans="1:6" s="14" customFormat="1" ht="8.25" customHeight="1" x14ac:dyDescent="0.2">
      <c r="A29" s="15" t="s">
        <v>4</v>
      </c>
    </row>
    <row r="30" spans="1:6" customFormat="1" ht="6" customHeight="1" x14ac:dyDescent="0.25">
      <c r="A30" s="9"/>
      <c r="B30" s="10"/>
      <c r="C30" s="10"/>
      <c r="D30" s="10"/>
    </row>
    <row r="31" spans="1:6" s="11" customFormat="1" x14ac:dyDescent="0.2">
      <c r="A31" s="12" t="s">
        <v>13</v>
      </c>
      <c r="B31" s="13">
        <f>-(ROUND(-B6+-B14+-B21+-B28-SUBTOTAL(9, B29:B30), 5))</f>
        <v>64280</v>
      </c>
      <c r="C31" s="13">
        <f>-(ROUND(-C6+-C14+-C21+-C28-SUBTOTAL(9, C29:C30), 5))</f>
        <v>11410</v>
      </c>
      <c r="D31" s="13">
        <f>B31+C31</f>
        <v>75690</v>
      </c>
      <c r="E31" s="19"/>
      <c r="F31" s="20"/>
    </row>
    <row r="32" spans="1:6" s="14" customFormat="1" ht="12.75" x14ac:dyDescent="0.2">
      <c r="A32" s="15" t="s">
        <v>4</v>
      </c>
    </row>
    <row r="33" spans="1:4" s="3" customFormat="1" ht="12.75" x14ac:dyDescent="0.2">
      <c r="A33" s="4" t="s">
        <v>14</v>
      </c>
    </row>
    <row r="34" spans="1:4" s="3" customFormat="1" ht="12.75" x14ac:dyDescent="0.2">
      <c r="A34" s="5" t="s">
        <v>1</v>
      </c>
      <c r="B34" s="6" t="s">
        <v>4</v>
      </c>
      <c r="C34" s="6" t="s">
        <v>4</v>
      </c>
      <c r="D34" s="6" t="s">
        <v>4</v>
      </c>
    </row>
    <row r="35" spans="1:4" x14ac:dyDescent="0.2">
      <c r="A35" s="2" t="s">
        <v>56</v>
      </c>
      <c r="B35" s="8">
        <v>50</v>
      </c>
      <c r="C35" s="8">
        <v>0</v>
      </c>
      <c r="D35" s="8">
        <f t="shared" ref="D35:D39" si="1">B35+C35</f>
        <v>50</v>
      </c>
    </row>
    <row r="36" spans="1:4" x14ac:dyDescent="0.2">
      <c r="A36" s="2" t="s">
        <v>57</v>
      </c>
      <c r="B36" s="8">
        <v>25</v>
      </c>
      <c r="C36" s="8">
        <v>0</v>
      </c>
      <c r="D36" s="8">
        <f t="shared" si="1"/>
        <v>25</v>
      </c>
    </row>
    <row r="37" spans="1:4" x14ac:dyDescent="0.2">
      <c r="A37" s="2" t="s">
        <v>58</v>
      </c>
      <c r="B37" s="8">
        <v>0</v>
      </c>
      <c r="C37" s="8">
        <v>0</v>
      </c>
      <c r="D37" s="8">
        <f t="shared" si="1"/>
        <v>0</v>
      </c>
    </row>
    <row r="38" spans="1:4" x14ac:dyDescent="0.2">
      <c r="A38" s="2" t="s">
        <v>21</v>
      </c>
      <c r="B38" s="8">
        <v>0</v>
      </c>
      <c r="C38" s="8">
        <v>0</v>
      </c>
      <c r="D38" s="8">
        <f t="shared" si="1"/>
        <v>0</v>
      </c>
    </row>
    <row r="39" spans="1:4" x14ac:dyDescent="0.2">
      <c r="A39" s="2" t="s">
        <v>22</v>
      </c>
      <c r="B39" s="8">
        <v>900</v>
      </c>
      <c r="C39" s="8">
        <v>100</v>
      </c>
      <c r="D39" s="8">
        <f t="shared" si="1"/>
        <v>1000</v>
      </c>
    </row>
    <row r="40" spans="1:4" customFormat="1" ht="6" customHeight="1" x14ac:dyDescent="0.25">
      <c r="A40" s="9"/>
      <c r="B40" s="10"/>
      <c r="C40" s="10"/>
      <c r="D40" s="10"/>
    </row>
    <row r="41" spans="1:4" s="11" customFormat="1" x14ac:dyDescent="0.2">
      <c r="A41" s="12" t="s">
        <v>3</v>
      </c>
      <c r="B41" s="13">
        <f>ROUND(SUBTOTAL(9, B32:B40), 5)</f>
        <v>975</v>
      </c>
      <c r="C41" s="13">
        <f>ROUND(SUBTOTAL(9, C32:C40), 5)</f>
        <v>100</v>
      </c>
      <c r="D41" s="13">
        <f>B41+C41</f>
        <v>1075</v>
      </c>
    </row>
    <row r="42" spans="1:4" s="14" customFormat="1" ht="12.75" x14ac:dyDescent="0.2">
      <c r="A42" s="15" t="s">
        <v>4</v>
      </c>
    </row>
    <row r="43" spans="1:4" s="3" customFormat="1" ht="12.75" x14ac:dyDescent="0.2">
      <c r="A43" s="5" t="s">
        <v>52</v>
      </c>
      <c r="B43" s="6" t="s">
        <v>4</v>
      </c>
      <c r="C43" s="6" t="s">
        <v>4</v>
      </c>
      <c r="D43" s="6" t="s">
        <v>4</v>
      </c>
    </row>
    <row r="44" spans="1:4" x14ac:dyDescent="0.2">
      <c r="A44" s="2" t="s">
        <v>71</v>
      </c>
      <c r="B44" s="8">
        <v>350</v>
      </c>
      <c r="C44" s="8">
        <v>0</v>
      </c>
      <c r="D44" s="8">
        <f t="shared" ref="D44:D52" si="2">B44+C44</f>
        <v>350</v>
      </c>
    </row>
    <row r="45" spans="1:4" x14ac:dyDescent="0.2">
      <c r="A45" s="2" t="s">
        <v>73</v>
      </c>
      <c r="B45" s="8">
        <v>1500</v>
      </c>
      <c r="C45" s="8">
        <v>250</v>
      </c>
      <c r="D45" s="8">
        <f t="shared" si="2"/>
        <v>1750</v>
      </c>
    </row>
    <row r="46" spans="1:4" x14ac:dyDescent="0.2">
      <c r="A46" s="2" t="s">
        <v>72</v>
      </c>
      <c r="B46" s="8">
        <v>200</v>
      </c>
      <c r="C46" s="8">
        <v>50</v>
      </c>
      <c r="D46" s="8">
        <f t="shared" ref="D46" si="3">B46+C46</f>
        <v>250</v>
      </c>
    </row>
    <row r="47" spans="1:4" x14ac:dyDescent="0.2">
      <c r="A47" s="2" t="s">
        <v>74</v>
      </c>
      <c r="B47" s="8">
        <v>150</v>
      </c>
      <c r="C47" s="8">
        <v>150</v>
      </c>
      <c r="D47" s="8">
        <f t="shared" si="2"/>
        <v>300</v>
      </c>
    </row>
    <row r="48" spans="1:4" x14ac:dyDescent="0.2">
      <c r="A48" s="2" t="s">
        <v>76</v>
      </c>
      <c r="B48" s="8">
        <v>150</v>
      </c>
      <c r="C48" s="8">
        <v>0</v>
      </c>
      <c r="D48" s="8">
        <f t="shared" si="2"/>
        <v>150</v>
      </c>
    </row>
    <row r="49" spans="1:4" x14ac:dyDescent="0.2">
      <c r="A49" s="2" t="s">
        <v>75</v>
      </c>
      <c r="B49" s="8">
        <v>250</v>
      </c>
      <c r="C49" s="8">
        <v>0</v>
      </c>
      <c r="D49" s="8">
        <f t="shared" si="2"/>
        <v>250</v>
      </c>
    </row>
    <row r="50" spans="1:4" x14ac:dyDescent="0.2">
      <c r="A50" s="2" t="s">
        <v>79</v>
      </c>
      <c r="B50" s="8">
        <v>135.96</v>
      </c>
      <c r="C50" s="8">
        <v>0</v>
      </c>
      <c r="D50" s="8">
        <f t="shared" si="2"/>
        <v>135.96</v>
      </c>
    </row>
    <row r="51" spans="1:4" x14ac:dyDescent="0.2">
      <c r="A51" s="2" t="s">
        <v>19</v>
      </c>
      <c r="B51" s="8">
        <v>200</v>
      </c>
      <c r="C51" s="8">
        <v>0</v>
      </c>
      <c r="D51" s="8">
        <f t="shared" si="2"/>
        <v>200</v>
      </c>
    </row>
    <row r="52" spans="1:4" customFormat="1" ht="15" x14ac:dyDescent="0.25">
      <c r="A52" s="2" t="s">
        <v>24</v>
      </c>
      <c r="B52" s="8">
        <f>B14*0.03</f>
        <v>132</v>
      </c>
      <c r="C52" s="8">
        <v>0</v>
      </c>
      <c r="D52" s="8">
        <f t="shared" si="2"/>
        <v>132</v>
      </c>
    </row>
    <row r="53" spans="1:4" s="11" customFormat="1" ht="3.75" customHeight="1" x14ac:dyDescent="0.25">
      <c r="A53" s="9"/>
      <c r="B53" s="10"/>
      <c r="C53" s="10"/>
      <c r="D53" s="10"/>
    </row>
    <row r="54" spans="1:4" s="14" customFormat="1" ht="12.75" x14ac:dyDescent="0.2">
      <c r="A54" s="12" t="s">
        <v>3</v>
      </c>
      <c r="B54" s="13">
        <f>ROUND(SUBTOTAL(9, B42:B53), 5)</f>
        <v>3067.96</v>
      </c>
      <c r="C54" s="13">
        <f>ROUND(SUBTOTAL(9, C42:C53), 5)</f>
        <v>450</v>
      </c>
      <c r="D54" s="13">
        <f>B54+C54</f>
        <v>3517.96</v>
      </c>
    </row>
    <row r="55" spans="1:4" s="3" customFormat="1" ht="12.75" x14ac:dyDescent="0.2">
      <c r="A55" s="15" t="s">
        <v>4</v>
      </c>
      <c r="B55" s="14"/>
      <c r="C55" s="14"/>
      <c r="D55" s="14"/>
    </row>
    <row r="56" spans="1:4" ht="12.75" x14ac:dyDescent="0.2">
      <c r="A56" s="5" t="s">
        <v>59</v>
      </c>
      <c r="B56" s="6" t="s">
        <v>4</v>
      </c>
      <c r="C56" s="6" t="s">
        <v>4</v>
      </c>
      <c r="D56" s="6" t="s">
        <v>4</v>
      </c>
    </row>
    <row r="57" spans="1:4" x14ac:dyDescent="0.2">
      <c r="A57" s="2" t="s">
        <v>77</v>
      </c>
      <c r="B57" s="8">
        <v>600</v>
      </c>
      <c r="C57" s="8">
        <v>0</v>
      </c>
      <c r="D57" s="8">
        <f t="shared" ref="D57:D71" si="4">B57+C57</f>
        <v>600</v>
      </c>
    </row>
    <row r="58" spans="1:4" x14ac:dyDescent="0.2">
      <c r="A58" s="2" t="s">
        <v>78</v>
      </c>
      <c r="B58" s="8">
        <v>500</v>
      </c>
      <c r="C58" s="8">
        <v>0</v>
      </c>
      <c r="D58" s="8">
        <f t="shared" ref="D58" si="5">B58+C58</f>
        <v>500</v>
      </c>
    </row>
    <row r="59" spans="1:4" x14ac:dyDescent="0.2">
      <c r="A59" s="2" t="s">
        <v>25</v>
      </c>
      <c r="B59" s="8">
        <v>2000</v>
      </c>
      <c r="C59" s="8">
        <v>0</v>
      </c>
      <c r="D59" s="8">
        <f t="shared" si="4"/>
        <v>2000</v>
      </c>
    </row>
    <row r="60" spans="1:4" x14ac:dyDescent="0.2">
      <c r="A60" s="2" t="s">
        <v>26</v>
      </c>
      <c r="B60" s="8">
        <v>125</v>
      </c>
      <c r="C60" s="8">
        <v>0</v>
      </c>
      <c r="D60" s="8">
        <f t="shared" si="4"/>
        <v>125</v>
      </c>
    </row>
    <row r="61" spans="1:4" x14ac:dyDescent="0.2">
      <c r="A61" s="2" t="s">
        <v>16</v>
      </c>
      <c r="B61" s="8">
        <v>50</v>
      </c>
      <c r="C61" s="8">
        <v>0</v>
      </c>
      <c r="D61" s="8">
        <f t="shared" si="4"/>
        <v>50</v>
      </c>
    </row>
    <row r="62" spans="1:4" x14ac:dyDescent="0.2">
      <c r="A62" s="2" t="s">
        <v>17</v>
      </c>
      <c r="B62" s="8">
        <v>500</v>
      </c>
      <c r="C62" s="8">
        <v>0</v>
      </c>
      <c r="D62" s="8">
        <f t="shared" si="4"/>
        <v>500</v>
      </c>
    </row>
    <row r="63" spans="1:4" x14ac:dyDescent="0.2">
      <c r="A63" s="2" t="s">
        <v>18</v>
      </c>
      <c r="B63" s="8">
        <v>150</v>
      </c>
      <c r="C63" s="8">
        <v>0</v>
      </c>
      <c r="D63" s="8">
        <f t="shared" si="4"/>
        <v>150</v>
      </c>
    </row>
    <row r="64" spans="1:4" x14ac:dyDescent="0.2">
      <c r="A64" s="2" t="s">
        <v>27</v>
      </c>
      <c r="B64" s="8">
        <v>300</v>
      </c>
      <c r="C64" s="8">
        <v>0</v>
      </c>
      <c r="D64" s="8">
        <f t="shared" si="4"/>
        <v>300</v>
      </c>
    </row>
    <row r="65" spans="1:4" x14ac:dyDescent="0.2">
      <c r="A65" s="2" t="s">
        <v>20</v>
      </c>
      <c r="B65" s="8">
        <v>250</v>
      </c>
      <c r="C65" s="8">
        <v>0</v>
      </c>
      <c r="D65" s="8">
        <f t="shared" si="4"/>
        <v>250</v>
      </c>
    </row>
    <row r="66" spans="1:4" x14ac:dyDescent="0.2">
      <c r="A66" s="2" t="s">
        <v>28</v>
      </c>
      <c r="B66" s="8">
        <v>500</v>
      </c>
      <c r="C66" s="8">
        <v>0</v>
      </c>
      <c r="D66" s="8">
        <f t="shared" si="4"/>
        <v>500</v>
      </c>
    </row>
    <row r="67" spans="1:4" x14ac:dyDescent="0.2">
      <c r="A67" s="2" t="s">
        <v>21</v>
      </c>
      <c r="B67" s="8">
        <v>7000</v>
      </c>
      <c r="C67" s="8">
        <v>0</v>
      </c>
      <c r="D67" s="8">
        <f t="shared" si="4"/>
        <v>7000</v>
      </c>
    </row>
    <row r="68" spans="1:4" x14ac:dyDescent="0.2">
      <c r="A68" s="2" t="s">
        <v>79</v>
      </c>
      <c r="B68" s="8">
        <v>135.96</v>
      </c>
      <c r="C68" s="8">
        <v>0</v>
      </c>
      <c r="D68" s="8">
        <f t="shared" si="4"/>
        <v>135.96</v>
      </c>
    </row>
    <row r="69" spans="1:4" x14ac:dyDescent="0.2">
      <c r="A69" s="2" t="s">
        <v>23</v>
      </c>
      <c r="B69" s="8">
        <v>0</v>
      </c>
      <c r="C69" s="8">
        <v>0</v>
      </c>
      <c r="D69" s="8">
        <f t="shared" si="4"/>
        <v>0</v>
      </c>
    </row>
    <row r="70" spans="1:4" x14ac:dyDescent="0.2">
      <c r="A70" s="2" t="s">
        <v>29</v>
      </c>
      <c r="B70" s="8">
        <v>500</v>
      </c>
      <c r="C70" s="8">
        <v>0</v>
      </c>
      <c r="D70" s="8">
        <f t="shared" si="4"/>
        <v>500</v>
      </c>
    </row>
    <row r="71" spans="1:4" customFormat="1" ht="15" x14ac:dyDescent="0.25">
      <c r="A71" s="2" t="s">
        <v>24</v>
      </c>
      <c r="B71" s="8">
        <f>B21*0.03</f>
        <v>877.5</v>
      </c>
      <c r="C71" s="8">
        <v>0</v>
      </c>
      <c r="D71" s="8">
        <f t="shared" si="4"/>
        <v>877.5</v>
      </c>
    </row>
    <row r="72" spans="1:4" s="11" customFormat="1" ht="5.25" customHeight="1" x14ac:dyDescent="0.25">
      <c r="A72" s="9"/>
      <c r="B72" s="10"/>
      <c r="C72" s="10"/>
      <c r="D72" s="10"/>
    </row>
    <row r="73" spans="1:4" s="14" customFormat="1" ht="12.75" x14ac:dyDescent="0.2">
      <c r="A73" s="12" t="s">
        <v>3</v>
      </c>
      <c r="B73" s="13">
        <f>ROUND(SUBTOTAL(9, B55:B72), 5)</f>
        <v>13488.46</v>
      </c>
      <c r="C73" s="13">
        <f>ROUND(SUBTOTAL(9, C55:C72), 5)</f>
        <v>0</v>
      </c>
      <c r="D73" s="13">
        <f>B73+C73</f>
        <v>13488.46</v>
      </c>
    </row>
    <row r="74" spans="1:4" s="14" customFormat="1" ht="12.75" x14ac:dyDescent="0.2">
      <c r="A74" s="12"/>
      <c r="B74" s="13"/>
      <c r="C74" s="13"/>
      <c r="D74" s="13"/>
    </row>
    <row r="75" spans="1:4" s="14" customFormat="1" ht="12.75" x14ac:dyDescent="0.2">
      <c r="A75" s="12" t="s">
        <v>49</v>
      </c>
      <c r="B75" s="13"/>
      <c r="C75" s="13"/>
      <c r="D75" s="13"/>
    </row>
    <row r="76" spans="1:4" s="14" customFormat="1" ht="12.75" x14ac:dyDescent="0.2">
      <c r="A76" s="2" t="s">
        <v>60</v>
      </c>
      <c r="B76" s="8">
        <v>0</v>
      </c>
      <c r="C76" s="8">
        <v>125</v>
      </c>
      <c r="D76" s="8">
        <f t="shared" ref="D76:D80" si="6">B76+C76</f>
        <v>125</v>
      </c>
    </row>
    <row r="77" spans="1:4" s="14" customFormat="1" ht="12.75" x14ac:dyDescent="0.2">
      <c r="A77" s="2" t="s">
        <v>61</v>
      </c>
      <c r="B77" s="8">
        <v>0</v>
      </c>
      <c r="C77" s="8">
        <v>300</v>
      </c>
      <c r="D77" s="8">
        <f t="shared" si="6"/>
        <v>300</v>
      </c>
    </row>
    <row r="78" spans="1:4" s="14" customFormat="1" ht="12.75" x14ac:dyDescent="0.2">
      <c r="A78" s="2" t="s">
        <v>62</v>
      </c>
      <c r="B78" s="8">
        <v>5</v>
      </c>
      <c r="C78" s="8">
        <v>5</v>
      </c>
      <c r="D78" s="8">
        <f t="shared" si="6"/>
        <v>10</v>
      </c>
    </row>
    <row r="79" spans="1:4" s="14" customFormat="1" ht="12.75" x14ac:dyDescent="0.2">
      <c r="A79" s="2" t="s">
        <v>63</v>
      </c>
      <c r="B79" s="8">
        <v>15</v>
      </c>
      <c r="C79" s="8">
        <v>15</v>
      </c>
      <c r="D79" s="8">
        <f t="shared" si="6"/>
        <v>30</v>
      </c>
    </row>
    <row r="80" spans="1:4" s="14" customFormat="1" ht="12.75" x14ac:dyDescent="0.2">
      <c r="A80" s="2" t="s">
        <v>64</v>
      </c>
      <c r="B80" s="8">
        <v>100</v>
      </c>
      <c r="C80" s="8">
        <v>0</v>
      </c>
      <c r="D80" s="8">
        <f t="shared" si="6"/>
        <v>100</v>
      </c>
    </row>
    <row r="81" spans="1:4" s="14" customFormat="1" ht="5.25" customHeight="1" x14ac:dyDescent="0.25">
      <c r="A81" s="9"/>
      <c r="B81" s="10"/>
      <c r="C81" s="10"/>
      <c r="D81" s="10"/>
    </row>
    <row r="82" spans="1:4" s="14" customFormat="1" ht="12.75" x14ac:dyDescent="0.2">
      <c r="A82" s="12" t="s">
        <v>3</v>
      </c>
      <c r="B82" s="13">
        <f>ROUND(SUBTOTAL(9, B75:B81), 5)</f>
        <v>120</v>
      </c>
      <c r="C82" s="13">
        <f t="shared" ref="C82:D82" si="7">ROUND(SUBTOTAL(9, C75:C81), 5)</f>
        <v>445</v>
      </c>
      <c r="D82" s="13">
        <f t="shared" si="7"/>
        <v>565</v>
      </c>
    </row>
    <row r="83" spans="1:4" s="14" customFormat="1" ht="12.75" x14ac:dyDescent="0.2">
      <c r="A83" s="12"/>
      <c r="B83" s="13"/>
      <c r="C83" s="13"/>
      <c r="D83" s="13"/>
    </row>
    <row r="84" spans="1:4" s="14" customFormat="1" ht="12.75" x14ac:dyDescent="0.2">
      <c r="A84" s="12" t="s">
        <v>65</v>
      </c>
      <c r="B84" s="13"/>
      <c r="C84" s="13"/>
      <c r="D84" s="13"/>
    </row>
    <row r="85" spans="1:4" s="14" customFormat="1" ht="12.75" x14ac:dyDescent="0.2">
      <c r="A85" s="2" t="s">
        <v>66</v>
      </c>
      <c r="B85" s="8">
        <f>1000*9</f>
        <v>9000</v>
      </c>
      <c r="C85" s="8">
        <v>3000</v>
      </c>
      <c r="D85" s="8">
        <f t="shared" ref="D85:D89" si="8">B85+C85</f>
        <v>12000</v>
      </c>
    </row>
    <row r="86" spans="1:4" s="14" customFormat="1" ht="12.75" x14ac:dyDescent="0.2">
      <c r="A86" s="2" t="s">
        <v>67</v>
      </c>
      <c r="B86" s="8">
        <f>1000*9</f>
        <v>9000</v>
      </c>
      <c r="C86" s="8">
        <v>3000</v>
      </c>
      <c r="D86" s="8">
        <f t="shared" si="8"/>
        <v>12000</v>
      </c>
    </row>
    <row r="87" spans="1:4" s="14" customFormat="1" ht="12.75" x14ac:dyDescent="0.2">
      <c r="A87" s="2" t="s">
        <v>68</v>
      </c>
      <c r="B87" s="8">
        <v>950</v>
      </c>
      <c r="C87" s="8">
        <v>0</v>
      </c>
      <c r="D87" s="8">
        <f t="shared" si="8"/>
        <v>950</v>
      </c>
    </row>
    <row r="88" spans="1:4" s="14" customFormat="1" ht="12.75" x14ac:dyDescent="0.2">
      <c r="A88" s="2" t="s">
        <v>70</v>
      </c>
      <c r="B88" s="8">
        <v>0</v>
      </c>
      <c r="C88" s="8">
        <v>0</v>
      </c>
      <c r="D88" s="8">
        <f t="shared" si="8"/>
        <v>0</v>
      </c>
    </row>
    <row r="89" spans="1:4" s="14" customFormat="1" ht="12.75" x14ac:dyDescent="0.2">
      <c r="A89" s="2" t="s">
        <v>20</v>
      </c>
      <c r="B89" s="8">
        <v>100</v>
      </c>
      <c r="C89" s="8">
        <v>0</v>
      </c>
      <c r="D89" s="8">
        <f t="shared" si="8"/>
        <v>100</v>
      </c>
    </row>
    <row r="90" spans="1:4" s="14" customFormat="1" ht="6" customHeight="1" x14ac:dyDescent="0.25">
      <c r="A90" s="9"/>
      <c r="B90" s="10"/>
      <c r="C90" s="10"/>
      <c r="D90" s="10"/>
    </row>
    <row r="91" spans="1:4" s="14" customFormat="1" ht="12.75" x14ac:dyDescent="0.2">
      <c r="A91" s="12" t="s">
        <v>3</v>
      </c>
      <c r="B91" s="13">
        <f>ROUND(SUBTOTAL(9, B84:B90), 5)</f>
        <v>19050</v>
      </c>
      <c r="C91" s="13">
        <f t="shared" ref="C91" si="9">ROUND(SUBTOTAL(9, C84:C90), 5)</f>
        <v>6000</v>
      </c>
      <c r="D91" s="13">
        <f t="shared" ref="D91" si="10">ROUND(SUBTOTAL(9, D84:D90), 5)</f>
        <v>25050</v>
      </c>
    </row>
    <row r="92" spans="1:4" s="14" customFormat="1" ht="12.75" x14ac:dyDescent="0.2">
      <c r="A92" s="12"/>
      <c r="B92" s="13"/>
      <c r="C92" s="13"/>
      <c r="D92" s="13"/>
    </row>
    <row r="93" spans="1:4" s="14" customFormat="1" ht="12.75" x14ac:dyDescent="0.2">
      <c r="A93" s="12" t="s">
        <v>80</v>
      </c>
      <c r="B93" s="13"/>
      <c r="C93" s="13"/>
      <c r="D93" s="13"/>
    </row>
    <row r="94" spans="1:4" s="14" customFormat="1" ht="12.75" x14ac:dyDescent="0.2">
      <c r="A94" s="2" t="s">
        <v>81</v>
      </c>
      <c r="B94" s="8">
        <v>0</v>
      </c>
      <c r="C94" s="8">
        <v>125</v>
      </c>
      <c r="D94" s="8">
        <f t="shared" ref="D94:D98" si="11">B94+C94</f>
        <v>125</v>
      </c>
    </row>
    <row r="95" spans="1:4" s="14" customFormat="1" ht="12.75" x14ac:dyDescent="0.2">
      <c r="A95" s="2" t="s">
        <v>51</v>
      </c>
      <c r="B95" s="8">
        <v>0</v>
      </c>
      <c r="C95" s="8">
        <v>300</v>
      </c>
      <c r="D95" s="8">
        <f t="shared" si="11"/>
        <v>300</v>
      </c>
    </row>
    <row r="96" spans="1:4" s="14" customFormat="1" ht="12.75" x14ac:dyDescent="0.2">
      <c r="A96" s="2" t="s">
        <v>21</v>
      </c>
      <c r="B96" s="8">
        <v>100</v>
      </c>
      <c r="C96" s="8">
        <v>50</v>
      </c>
      <c r="D96" s="8">
        <f t="shared" si="11"/>
        <v>150</v>
      </c>
    </row>
    <row r="97" spans="1:4" s="14" customFormat="1" ht="12.75" x14ac:dyDescent="0.2">
      <c r="A97" s="2" t="s">
        <v>70</v>
      </c>
      <c r="B97" s="8">
        <v>400</v>
      </c>
      <c r="C97" s="8">
        <v>100</v>
      </c>
      <c r="D97" s="8">
        <f t="shared" si="11"/>
        <v>500</v>
      </c>
    </row>
    <row r="98" spans="1:4" s="14" customFormat="1" ht="12.75" x14ac:dyDescent="0.2">
      <c r="A98" s="2" t="s">
        <v>20</v>
      </c>
      <c r="B98" s="8">
        <v>100</v>
      </c>
      <c r="C98" s="8">
        <v>100</v>
      </c>
      <c r="D98" s="8">
        <f t="shared" si="11"/>
        <v>200</v>
      </c>
    </row>
    <row r="99" spans="1:4" s="14" customFormat="1" ht="6" customHeight="1" x14ac:dyDescent="0.25">
      <c r="A99" s="9"/>
      <c r="B99" s="10"/>
      <c r="C99" s="10"/>
      <c r="D99" s="10"/>
    </row>
    <row r="100" spans="1:4" s="14" customFormat="1" ht="12.75" x14ac:dyDescent="0.2">
      <c r="A100" s="12" t="s">
        <v>3</v>
      </c>
      <c r="B100" s="13">
        <f>ROUND(SUBTOTAL(9, B93:B99), 5)</f>
        <v>600</v>
      </c>
      <c r="C100" s="13">
        <f t="shared" ref="C100" si="12">ROUND(SUBTOTAL(9, C93:C99), 5)</f>
        <v>675</v>
      </c>
      <c r="D100" s="13">
        <f t="shared" ref="D100" si="13">ROUND(SUBTOTAL(9, D93:D99), 5)</f>
        <v>1275</v>
      </c>
    </row>
    <row r="101" spans="1:4" s="14" customFormat="1" ht="12.75" x14ac:dyDescent="0.2">
      <c r="A101" s="12"/>
      <c r="B101" s="13"/>
      <c r="C101" s="13"/>
      <c r="D101" s="13"/>
    </row>
    <row r="102" spans="1:4" ht="12.75" x14ac:dyDescent="0.2">
      <c r="A102" s="5" t="s">
        <v>30</v>
      </c>
      <c r="B102" s="6" t="s">
        <v>4</v>
      </c>
      <c r="C102" s="6" t="s">
        <v>4</v>
      </c>
      <c r="D102" s="6" t="s">
        <v>4</v>
      </c>
    </row>
    <row r="103" spans="1:4" x14ac:dyDescent="0.2">
      <c r="A103" s="2" t="s">
        <v>31</v>
      </c>
      <c r="B103" s="8">
        <v>15000</v>
      </c>
      <c r="C103" s="8">
        <v>5000</v>
      </c>
      <c r="D103" s="8">
        <f t="shared" ref="D103:D113" si="14">B103+C103</f>
        <v>20000</v>
      </c>
    </row>
    <row r="104" spans="1:4" x14ac:dyDescent="0.2">
      <c r="A104" s="2" t="s">
        <v>32</v>
      </c>
      <c r="B104" s="8">
        <v>0</v>
      </c>
      <c r="C104" s="8">
        <v>550</v>
      </c>
      <c r="D104" s="8">
        <f t="shared" si="14"/>
        <v>550</v>
      </c>
    </row>
    <row r="105" spans="1:4" x14ac:dyDescent="0.2">
      <c r="A105" s="2" t="s">
        <v>33</v>
      </c>
      <c r="B105" s="8">
        <v>154.08000000000001</v>
      </c>
      <c r="C105" s="8">
        <v>0</v>
      </c>
      <c r="D105" s="8">
        <f t="shared" si="14"/>
        <v>154.08000000000001</v>
      </c>
    </row>
    <row r="106" spans="1:4" x14ac:dyDescent="0.2">
      <c r="A106" s="2" t="s">
        <v>16</v>
      </c>
      <c r="B106" s="8">
        <v>19.2</v>
      </c>
      <c r="C106" s="8">
        <f>B106/3</f>
        <v>6.3999999999999995</v>
      </c>
      <c r="D106" s="8">
        <f t="shared" si="14"/>
        <v>25.599999999999998</v>
      </c>
    </row>
    <row r="107" spans="1:4" x14ac:dyDescent="0.2">
      <c r="A107" s="2" t="s">
        <v>17</v>
      </c>
      <c r="B107" s="8">
        <v>4.2</v>
      </c>
      <c r="C107" s="8">
        <f t="shared" ref="C107:C110" si="15">B107/3</f>
        <v>1.4000000000000001</v>
      </c>
      <c r="D107" s="8">
        <f t="shared" si="14"/>
        <v>5.6000000000000005</v>
      </c>
    </row>
    <row r="108" spans="1:4" x14ac:dyDescent="0.2">
      <c r="A108" s="2" t="s">
        <v>18</v>
      </c>
      <c r="B108" s="8">
        <v>76.319999999999993</v>
      </c>
      <c r="C108" s="8">
        <f t="shared" si="15"/>
        <v>25.439999999999998</v>
      </c>
      <c r="D108" s="8">
        <f t="shared" si="14"/>
        <v>101.75999999999999</v>
      </c>
    </row>
    <row r="109" spans="1:4" x14ac:dyDescent="0.2">
      <c r="A109" s="2" t="s">
        <v>34</v>
      </c>
      <c r="B109" s="8">
        <v>145.18</v>
      </c>
      <c r="C109" s="8">
        <f t="shared" si="15"/>
        <v>48.393333333333338</v>
      </c>
      <c r="D109" s="8">
        <f t="shared" si="14"/>
        <v>193.57333333333335</v>
      </c>
    </row>
    <row r="110" spans="1:4" x14ac:dyDescent="0.2">
      <c r="A110" s="2" t="s">
        <v>35</v>
      </c>
      <c r="B110" s="8">
        <v>238.32</v>
      </c>
      <c r="C110" s="8">
        <f t="shared" si="15"/>
        <v>79.44</v>
      </c>
      <c r="D110" s="8">
        <f t="shared" si="14"/>
        <v>317.76</v>
      </c>
    </row>
    <row r="111" spans="1:4" x14ac:dyDescent="0.2">
      <c r="A111" s="2" t="s">
        <v>36</v>
      </c>
      <c r="B111" s="8">
        <v>1559</v>
      </c>
      <c r="C111" s="8">
        <v>0</v>
      </c>
      <c r="D111" s="8">
        <f t="shared" si="14"/>
        <v>1559</v>
      </c>
    </row>
    <row r="112" spans="1:4" x14ac:dyDescent="0.2">
      <c r="A112" s="2" t="s">
        <v>24</v>
      </c>
      <c r="B112" s="8">
        <v>0</v>
      </c>
      <c r="C112" s="8">
        <v>0</v>
      </c>
      <c r="D112" s="8">
        <f t="shared" si="14"/>
        <v>0</v>
      </c>
    </row>
    <row r="113" spans="1:4" customFormat="1" ht="15" x14ac:dyDescent="0.25">
      <c r="A113" s="2" t="s">
        <v>37</v>
      </c>
      <c r="B113" s="8">
        <v>321.83</v>
      </c>
      <c r="C113" s="8">
        <v>0</v>
      </c>
      <c r="D113" s="8">
        <f t="shared" si="14"/>
        <v>321.83</v>
      </c>
    </row>
    <row r="114" spans="1:4" s="11" customFormat="1" ht="9.75" customHeight="1" x14ac:dyDescent="0.25">
      <c r="A114" s="9"/>
      <c r="B114" s="10"/>
      <c r="C114" s="10"/>
      <c r="D114" s="10"/>
    </row>
    <row r="115" spans="1:4" s="14" customFormat="1" ht="12.75" x14ac:dyDescent="0.2">
      <c r="A115" s="12" t="s">
        <v>3</v>
      </c>
      <c r="B115" s="13">
        <f>ROUND(SUBTOTAL(9, B102:B114), 5)</f>
        <v>17518.13</v>
      </c>
      <c r="C115" s="13">
        <f>ROUND(SUBTOTAL(9, C102:C114), 5)</f>
        <v>5711.0733300000002</v>
      </c>
      <c r="D115" s="13">
        <f>B115+C115</f>
        <v>23229.20333</v>
      </c>
    </row>
    <row r="116" spans="1:4" customFormat="1" ht="6.75" customHeight="1" x14ac:dyDescent="0.25">
      <c r="A116" s="15" t="s">
        <v>4</v>
      </c>
      <c r="B116" s="14"/>
      <c r="C116" s="14"/>
      <c r="D116" s="14"/>
    </row>
    <row r="117" spans="1:4" s="11" customFormat="1" ht="9" customHeight="1" x14ac:dyDescent="0.25">
      <c r="A117" s="9"/>
      <c r="B117" s="10"/>
      <c r="C117" s="10"/>
      <c r="D117" s="10"/>
    </row>
    <row r="118" spans="1:4" customFormat="1" ht="15" x14ac:dyDescent="0.25">
      <c r="A118" s="12" t="s">
        <v>38</v>
      </c>
      <c r="B118" s="13">
        <f>ROUND(B41+B54+B73+B115+B82+B91+B100+SUBTOTAL(9, B116:B117), 5)</f>
        <v>54819.55</v>
      </c>
      <c r="C118" s="13">
        <f t="shared" ref="C118:D118" si="16">ROUND(C41+C54+C73+C115+C82+C91+C100+SUBTOTAL(9, C116:C117), 5)</f>
        <v>13381.073329999999</v>
      </c>
      <c r="D118" s="13">
        <f t="shared" si="16"/>
        <v>68200.623330000002</v>
      </c>
    </row>
    <row r="119" spans="1:4" s="11" customFormat="1" ht="15.75" customHeight="1" x14ac:dyDescent="0.25">
      <c r="A119" s="9"/>
      <c r="B119" s="10"/>
      <c r="C119" s="10"/>
      <c r="D119" s="10"/>
    </row>
    <row r="120" spans="1:4" x14ac:dyDescent="0.2">
      <c r="A120" s="12" t="s">
        <v>39</v>
      </c>
      <c r="B120" s="13">
        <f>-(ROUND(-B31+B118, 5))</f>
        <v>9460.4500000000007</v>
      </c>
      <c r="C120" s="13">
        <f>-(ROUND(-C31+C118, 5))</f>
        <v>-1971.0733299999999</v>
      </c>
      <c r="D120" s="13">
        <f>B120+C120</f>
        <v>7489.3766700000006</v>
      </c>
    </row>
    <row r="121" spans="1:4" customFormat="1" ht="15" x14ac:dyDescent="0.25">
      <c r="A121" s="2" t="s">
        <v>40</v>
      </c>
      <c r="B121" s="8">
        <v>0</v>
      </c>
      <c r="C121" s="8">
        <v>0</v>
      </c>
      <c r="D121" s="8">
        <v>0</v>
      </c>
    </row>
    <row r="122" spans="1:4" s="11" customFormat="1" ht="15" x14ac:dyDescent="0.25">
      <c r="A122" s="9"/>
      <c r="B122" s="10"/>
      <c r="C122" s="10"/>
      <c r="D122" s="10"/>
    </row>
    <row r="123" spans="1:4" customFormat="1" ht="15.75" thickBot="1" x14ac:dyDescent="0.3">
      <c r="A123" s="12" t="s">
        <v>41</v>
      </c>
      <c r="B123" s="16">
        <f>-(ROUND(-B120-SUBTOTAL(9, B121:B122), 5))</f>
        <v>9460.4500000000007</v>
      </c>
      <c r="C123" s="16">
        <f>-(ROUND(-C120-SUBTOTAL(9, C121:C122), 5))</f>
        <v>-1971.0733299999999</v>
      </c>
      <c r="D123" s="13">
        <f>B123+C123</f>
        <v>7489.3766700000006</v>
      </c>
    </row>
    <row r="124" spans="1:4" ht="16.5" thickTop="1" thickBot="1" x14ac:dyDescent="0.3">
      <c r="A124" s="17"/>
      <c r="B124" s="18"/>
      <c r="C124" s="18"/>
      <c r="D124" s="18"/>
    </row>
  </sheetData>
  <pageMargins left="0.7" right="0.7" top="1.0416666666666667" bottom="0.65277777777777779" header="0.3" footer="0.3"/>
  <pageSetup orientation="landscape" r:id="rId1"/>
  <headerFooter>
    <oddHeader xml:space="preserve">&amp;C&amp;"Arial"&amp;10&amp;B NAIFA-GWDC Income Statement&amp;B
&amp;B For the Nine Months Ending September 30, 2020&amp;B
&amp;B &amp;B&amp;L&amp;"Arial"&amp;10
</oddHeader>
    <oddFooter>&amp;L&amp;8&amp;"Arial"&amp;D at &amp;T&amp;C&amp;8&amp;"Arial"For Management Purposes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826F5C91D2384A892D3BABCC5C1EC8" ma:contentTypeVersion="18" ma:contentTypeDescription="Create a new document." ma:contentTypeScope="" ma:versionID="131304b3d63cd8c2b1d8a5b5bf2c0ac2">
  <xsd:schema xmlns:xsd="http://www.w3.org/2001/XMLSchema" xmlns:xs="http://www.w3.org/2001/XMLSchema" xmlns:p="http://schemas.microsoft.com/office/2006/metadata/properties" xmlns:ns2="13b0e6ce-e2b4-4783-bf92-5ad5e4159dac" xmlns:ns3="b0b8517c-993d-4bc0-960e-31ea18fa1f8d" targetNamespace="http://schemas.microsoft.com/office/2006/metadata/properties" ma:root="true" ma:fieldsID="c79440e87776e516f623b63d44b2bcc1" ns2:_="" ns3:_="">
    <xsd:import namespace="13b0e6ce-e2b4-4783-bf92-5ad5e4159dac"/>
    <xsd:import namespace="b0b8517c-993d-4bc0-960e-31ea18fa1f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b0e6ce-e2b4-4783-bf92-5ad5e4159d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81c790c-ba74-4ab5-9899-bba964c011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b8517c-993d-4bc0-960e-31ea18fa1f8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3adbb1c-e14f-47ce-98d5-05427a50c42b}" ma:internalName="TaxCatchAll" ma:showField="CatchAllData" ma:web="b0b8517c-993d-4bc0-960e-31ea18fa1f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3b0e6ce-e2b4-4783-bf92-5ad5e4159dac">
      <Terms xmlns="http://schemas.microsoft.com/office/infopath/2007/PartnerControls"/>
    </lcf76f155ced4ddcb4097134ff3c332f>
    <TaxCatchAll xmlns="b0b8517c-993d-4bc0-960e-31ea18fa1f8d" xsi:nil="true"/>
  </documentManagement>
</p:properties>
</file>

<file path=customXml/itemProps1.xml><?xml version="1.0" encoding="utf-8"?>
<ds:datastoreItem xmlns:ds="http://schemas.openxmlformats.org/officeDocument/2006/customXml" ds:itemID="{7B798DB8-379F-4ECA-8B7C-327FC64B38EE}"/>
</file>

<file path=customXml/itemProps2.xml><?xml version="1.0" encoding="utf-8"?>
<ds:datastoreItem xmlns:ds="http://schemas.openxmlformats.org/officeDocument/2006/customXml" ds:itemID="{603CE906-F515-422F-A404-9A7025E886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6DB558-0A13-4B30-81B0-01D4C0A36242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479587f7-d8fb-4a7e-9564-98760be7820e"/>
    <ds:schemaRef ds:uri="4ad1b4fc-32f1-490f-845d-60a77d825b0f"/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13b0e6ce-e2b4-4783-bf92-5ad5e4159dac"/>
    <ds:schemaRef ds:uri="b0b8517c-993d-4bc0-960e-31ea18fa1f8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Detail</vt:lpstr>
      <vt:lpstr>Projections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Speckerman</dc:creator>
  <cp:lastModifiedBy>Wendy Speckerman</cp:lastModifiedBy>
  <dcterms:created xsi:type="dcterms:W3CDTF">2020-10-12T18:19:09Z</dcterms:created>
  <dcterms:modified xsi:type="dcterms:W3CDTF">2024-07-16T16:01:50Z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0x01010050826F5C91D2384A892D3BABCC5C1EC8</vt:lpwstr>
  </property>
</Properties>
</file>